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bmaja\Documents\Moji dokumenti\PLANOVI\2023-2025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0490" windowHeight="7065" activeTab="4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<sst xmlns="http://schemas.openxmlformats.org/spreadsheetml/2006/main" count="13856" uniqueCount="5284">
  <si>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</si>
  <si>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</si>
  <si>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</si>
  <si>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</si>
  <si>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</si>
  <si>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</si>
  <si>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</si>
  <si>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</si>
  <si>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</si>
  <si>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</si>
  <si>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</si>
  <si>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</si>
  <si>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</si>
  <si>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</si>
  <si>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</si>
  <si>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</si>
  <si>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</si>
  <si>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</si>
  <si>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</si>
  <si>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</si>
  <si>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</si>
  <si>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</si>
  <si>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</si>
  <si>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</si>
  <si>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</si>
  <si>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</si>
  <si>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</si>
  <si>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</si>
  <si>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</si>
  <si>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</si>
  <si>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</si>
  <si>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</si>
  <si>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</si>
  <si>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</si>
  <si>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</si>
  <si>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</si>
  <si>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</si>
  <si>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</si>
  <si>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</si>
  <si>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</si>
  <si>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</si>
  <si>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</si>
  <si>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</si>
  <si>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</si>
  <si>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</si>
  <si>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</si>
  <si>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</si>
  <si>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</si>
  <si>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</si>
  <si>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</si>
  <si>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</si>
  <si>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</si>
  <si>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</si>
  <si>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</si>
  <si>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</si>
  <si>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</si>
  <si>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</si>
  <si>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</si>
  <si>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</si>
  <si>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</si>
  <si>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</si>
  <si>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</si>
  <si>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</si>
  <si>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</si>
  <si>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</si>
  <si>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</si>
  <si>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</si>
  <si>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</si>
  <si>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</si>
  <si>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</si>
  <si>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</si>
  <si>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</si>
  <si>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</si>
  <si>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</si>
  <si>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</si>
  <si>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</si>
  <si>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</si>
  <si>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</si>
  <si>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</si>
  <si>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</si>
  <si>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</si>
  <si>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</si>
  <si>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</si>
  <si>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</si>
  <si>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</si>
  <si>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</si>
  <si>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</si>
  <si>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</si>
  <si>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</si>
  <si>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</si>
  <si>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</si>
  <si>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</si>
  <si>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</si>
  <si>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</si>
  <si>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</si>
  <si>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</si>
  <si>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</si>
  <si>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</si>
  <si>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</si>
  <si>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</si>
  <si>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</si>
  <si>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</si>
  <si>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</si>
  <si>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</si>
  <si>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</si>
  <si>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</si>
  <si>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</si>
  <si>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</si>
  <si>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</si>
  <si>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</si>
  <si>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</si>
  <si>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</si>
  <si>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</si>
  <si>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</si>
  <si>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</si>
  <si>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</si>
  <si>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</si>
  <si>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</si>
  <si>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</si>
  <si>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</si>
  <si>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</si>
  <si>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</si>
  <si>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</si>
  <si>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</si>
  <si>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</si>
  <si>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</si>
  <si>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</si>
  <si>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</si>
  <si>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</si>
  <si>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</si>
  <si>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</si>
  <si>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</si>
  <si>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</si>
  <si>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</si>
  <si>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</si>
  <si>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</si>
  <si>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</si>
  <si>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</si>
  <si>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</si>
  <si>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</si>
  <si>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</si>
  <si>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</si>
  <si>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</si>
  <si>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</si>
  <si>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</si>
  <si>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</si>
  <si>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</si>
  <si>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</si>
  <si>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</si>
  <si>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</si>
  <si>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</si>
  <si>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</si>
  <si>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</si>
  <si>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</si>
  <si>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</si>
  <si>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</si>
  <si>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</si>
  <si>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</si>
  <si>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</si>
  <si>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</si>
  <si>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</si>
  <si>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</si>
  <si>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</si>
  <si>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</si>
  <si>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</si>
  <si>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</si>
  <si>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</si>
  <si>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</si>
  <si>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</si>
  <si>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</si>
  <si>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</si>
  <si>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</si>
  <si>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</si>
  <si>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</si>
  <si>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</si>
  <si>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</si>
  <si>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</si>
  <si>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</si>
  <si>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</si>
  <si>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</si>
  <si>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</si>
  <si>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</si>
  <si>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</si>
  <si>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</si>
  <si>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</si>
  <si>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</si>
  <si>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</si>
  <si>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</si>
  <si>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</si>
  <si>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</si>
  <si>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</si>
  <si>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</si>
  <si>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</si>
  <si>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</si>
  <si>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</si>
  <si>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</si>
  <si>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</si>
  <si>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</si>
  <si>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</si>
  <si>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</si>
  <si>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</si>
  <si>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</si>
  <si>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</si>
  <si>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</si>
  <si>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</si>
  <si>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</si>
  <si>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</si>
  <si>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</si>
  <si>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</si>
  <si>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</si>
  <si>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</si>
  <si>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</si>
  <si>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</si>
  <si>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</si>
  <si>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</si>
  <si>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</si>
  <si>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</si>
  <si>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</si>
  <si>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</si>
  <si>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</si>
  <si>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</si>
  <si>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</si>
  <si>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</si>
  <si>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</si>
  <si>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</si>
  <si>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</si>
  <si>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</si>
  <si>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</si>
  <si>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</si>
  <si>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</si>
  <si>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</si>
  <si>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</si>
  <si>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</si>
  <si>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</si>
  <si>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</si>
  <si>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</si>
  <si>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</si>
  <si>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</si>
  <si>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</si>
  <si>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</si>
  <si>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</si>
  <si>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</si>
  <si>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</si>
  <si>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</si>
  <si>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</si>
  <si>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</si>
  <si>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</si>
  <si>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</si>
  <si>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</si>
  <si>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</si>
  <si>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</si>
  <si>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</si>
  <si>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</si>
  <si>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</si>
  <si>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</si>
  <si>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</si>
  <si>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</si>
  <si>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</si>
  <si>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</si>
  <si>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</si>
  <si>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</si>
  <si>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</si>
  <si>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</si>
  <si>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</si>
  <si>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</si>
  <si>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</si>
  <si>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</si>
  <si>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</si>
  <si>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</si>
  <si>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</si>
  <si>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</si>
  <si>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</si>
  <si>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</si>
  <si>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</si>
  <si>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</si>
  <si>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</si>
  <si>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</si>
  <si>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</si>
  <si>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</si>
  <si>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</si>
  <si>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</si>
  <si>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</si>
  <si>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</si>
  <si>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</si>
  <si>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</si>
  <si>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</si>
  <si>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</si>
  <si>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</si>
  <si>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</si>
  <si>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</si>
  <si>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</si>
  <si>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</si>
  <si>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</si>
  <si>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</si>
  <si>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</si>
  <si>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</si>
  <si>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</si>
  <si>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</si>
  <si>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</si>
  <si>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</si>
  <si>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</si>
  <si>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</si>
  <si>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</si>
  <si>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</si>
  <si>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</si>
  <si>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</si>
  <si>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</si>
  <si>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</si>
  <si>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</si>
  <si>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</si>
  <si>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</si>
  <si>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</si>
  <si>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</si>
  <si>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</si>
  <si>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</si>
  <si>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</si>
  <si>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</si>
  <si>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</si>
  <si>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</si>
  <si>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</si>
  <si>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</si>
  <si>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</si>
  <si>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</si>
  <si>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</si>
  <si>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</si>
  <si>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</si>
  <si>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</si>
  <si>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</si>
  <si>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</si>
  <si>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</si>
  <si>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</si>
  <si>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</si>
  <si>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</si>
  <si>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</si>
  <si>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</si>
  <si>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</si>
  <si>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</si>
  <si>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</si>
  <si>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</si>
  <si>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</si>
  <si>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</si>
  <si>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</si>
  <si>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</si>
  <si>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</si>
  <si>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</si>
  <si>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</si>
  <si>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</si>
  <si>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</si>
  <si>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</si>
  <si>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</si>
  <si>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</si>
  <si>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</si>
  <si>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</si>
  <si>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</si>
  <si>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</si>
  <si>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</si>
  <si>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</si>
  <si>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</si>
  <si>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</si>
  <si>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</si>
  <si>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</si>
  <si>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</si>
  <si>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</si>
  <si>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</si>
  <si>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</si>
  <si>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</si>
  <si>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</si>
  <si>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</si>
  <si>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</si>
  <si>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</si>
  <si>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</si>
  <si>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</si>
  <si>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</si>
  <si>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</si>
  <si>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</si>
  <si>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</si>
  <si>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</si>
  <si>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</si>
  <si>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</si>
  <si>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</si>
  <si>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</si>
  <si>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</si>
  <si>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</si>
  <si>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</si>
  <si>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</si>
  <si>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</si>
  <si>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</si>
  <si>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</si>
  <si>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</si>
  <si>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</si>
  <si>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</si>
  <si>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</si>
  <si>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</si>
  <si>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</si>
  <si>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</si>
  <si>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</si>
  <si>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</si>
  <si>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</si>
  <si>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</si>
  <si>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</si>
  <si>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</si>
  <si>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</si>
  <si>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</si>
  <si>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</si>
  <si>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</si>
  <si>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</si>
  <si>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</si>
  <si>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</si>
  <si>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</si>
  <si>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</si>
  <si>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</si>
  <si>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</si>
  <si>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</si>
  <si>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</si>
  <si>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</si>
  <si>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</si>
  <si>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</si>
  <si>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</si>
  <si>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</si>
  <si>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</si>
  <si>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</si>
  <si>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</si>
  <si>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</si>
  <si>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</si>
  <si>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</si>
  <si>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</si>
  <si>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</si>
  <si>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</si>
  <si>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</si>
  <si>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</si>
  <si>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</si>
  <si>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</si>
  <si>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</si>
  <si>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</si>
  <si>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</si>
  <si>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</si>
  <si>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</si>
  <si>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</si>
  <si>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</si>
  <si>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</si>
  <si>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</si>
  <si>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</si>
  <si>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</si>
  <si>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</si>
  <si>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</si>
  <si>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</si>
  <si>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</si>
  <si>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</si>
  <si>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</si>
  <si>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</si>
  <si>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</si>
  <si>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</si>
  <si>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</si>
  <si>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</si>
  <si>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</si>
  <si>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</si>
  <si>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</si>
  <si>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</si>
  <si>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</si>
  <si>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</si>
  <si>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</si>
  <si>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</si>
  <si>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</si>
  <si>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</si>
  <si>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</si>
  <si>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</si>
  <si>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</si>
  <si>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</si>
  <si>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</si>
  <si>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</si>
  <si>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</si>
  <si>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</si>
  <si>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</si>
  <si>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</si>
  <si>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</si>
  <si>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</si>
  <si>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</si>
  <si>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</si>
  <si>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</si>
  <si>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</si>
  <si>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</si>
  <si>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</si>
  <si>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</si>
  <si>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</si>
  <si>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</si>
  <si>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</si>
  <si>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</si>
  <si>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</si>
  <si>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</si>
  <si>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</si>
  <si>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</si>
  <si>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</si>
  <si>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</si>
  <si>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</si>
  <si>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</si>
  <si>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</si>
  <si>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</si>
  <si>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</si>
  <si>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</si>
  <si>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</si>
  <si>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</si>
  <si>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</si>
  <si>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</si>
  <si>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</si>
  <si>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</si>
  <si>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</si>
  <si>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</si>
  <si>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</si>
  <si>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</si>
  <si>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</si>
  <si>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</si>
  <si>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</si>
  <si>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</si>
  <si>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</si>
  <si>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</si>
  <si>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</si>
  <si>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</si>
  <si>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</si>
  <si>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</si>
  <si>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</si>
  <si>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</si>
  <si>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</si>
  <si>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</si>
  <si>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</si>
  <si>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</si>
  <si>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</si>
  <si>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</si>
  <si>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</si>
  <si>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</si>
  <si>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</si>
  <si>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</si>
  <si>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</si>
  <si>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</si>
  <si>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</si>
  <si>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</si>
  <si>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</si>
  <si>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</si>
  <si>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</si>
  <si>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</si>
  <si>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</si>
  <si>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</si>
  <si>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</si>
  <si>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</si>
  <si>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</si>
  <si>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</si>
  <si>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</si>
  <si>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</si>
  <si>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</si>
  <si>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</si>
  <si>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</si>
  <si>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</si>
  <si>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</si>
  <si>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</si>
  <si>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</si>
  <si>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</si>
  <si>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</si>
  <si>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</si>
  <si>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</si>
  <si>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</si>
  <si>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</si>
  <si>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</si>
  <si>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</si>
  <si>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</si>
  <si>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</si>
  <si>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</si>
  <si>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</si>
  <si>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</si>
  <si>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</si>
  <si>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</si>
  <si>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</si>
  <si>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</si>
  <si>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</si>
  <si>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</si>
  <si>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</si>
  <si>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</si>
  <si>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</si>
  <si>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</si>
  <si>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</si>
  <si>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</si>
  <si>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</si>
  <si>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</si>
  <si>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</si>
  <si>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</si>
  <si>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</si>
  <si>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</si>
  <si>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</si>
  <si>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</si>
  <si>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</si>
  <si>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</si>
  <si>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</si>
  <si>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</si>
  <si>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</si>
  <si>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</si>
  <si>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</si>
  <si>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</si>
  <si>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</si>
  <si>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</si>
  <si>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</si>
  <si>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</si>
  <si>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</si>
  <si>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</si>
  <si>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</si>
  <si>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</si>
  <si>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</si>
  <si>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</si>
  <si>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</si>
  <si>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</si>
  <si>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</si>
  <si>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</si>
  <si>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</si>
  <si>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</si>
  <si>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</si>
  <si>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</si>
  <si>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</si>
  <si>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</si>
  <si>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</si>
  <si>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</si>
  <si>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</si>
  <si>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</si>
  <si>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</si>
  <si>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</si>
  <si>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</si>
  <si>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</si>
  <si>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</si>
  <si>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</si>
  <si>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</si>
  <si>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</si>
  <si>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</si>
  <si>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</si>
  <si>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</si>
  <si>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</si>
  <si>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</si>
  <si>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</si>
  <si>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</si>
  <si>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</si>
  <si>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</si>
  <si>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</si>
  <si>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</si>
  <si>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</si>
  <si>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</si>
  <si>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</si>
  <si>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</si>
  <si>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</si>
  <si>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</si>
  <si>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</si>
  <si>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</si>
  <si>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</si>
  <si>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</si>
  <si>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</si>
  <si>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</si>
  <si>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</si>
  <si>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</si>
  <si>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</si>
  <si>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</si>
  <si>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</si>
  <si>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</si>
  <si>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</si>
  <si>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</si>
  <si>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</si>
  <si>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</si>
  <si>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</si>
  <si>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</si>
  <si>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</si>
  <si>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</si>
  <si>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</si>
  <si>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</si>
  <si>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</si>
  <si>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</si>
  <si>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</si>
  <si>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</si>
  <si>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</si>
  <si>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</si>
  <si>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</si>
  <si>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</si>
  <si>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</si>
  <si>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</si>
  <si>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</si>
  <si>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</si>
  <si>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</si>
  <si>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</si>
  <si>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</si>
  <si>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</si>
  <si>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</si>
  <si>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</si>
  <si>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</si>
  <si>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</si>
  <si>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</si>
  <si>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</si>
  <si>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</si>
  <si>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</si>
  <si>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</si>
  <si>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</si>
  <si>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</si>
  <si>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</si>
  <si>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</si>
  <si>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</si>
  <si>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</si>
  <si>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</si>
  <si>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</si>
  <si>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</si>
  <si>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</si>
  <si>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</si>
  <si>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</si>
  <si>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</si>
  <si>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</si>
  <si>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</si>
  <si>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</si>
  <si>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</si>
  <si>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</si>
  <si>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</si>
  <si>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</si>
  <si>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</si>
  <si>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</si>
  <si>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</si>
  <si>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</si>
  <si>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</si>
  <si>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</si>
  <si>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</si>
  <si>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</si>
  <si>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</si>
  <si>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</si>
  <si>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</si>
  <si>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</si>
  <si>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</si>
  <si>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</si>
  <si>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</si>
  <si>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</si>
  <si>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</si>
  <si>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</si>
  <si>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</si>
  <si>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</si>
  <si>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</si>
  <si>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</si>
  <si>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</si>
  <si>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</si>
  <si>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</si>
  <si>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</si>
  <si>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</si>
  <si>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</si>
  <si>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</si>
  <si>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</si>
  <si>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</si>
  <si>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</si>
  <si>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</si>
  <si>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</si>
  <si>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</si>
  <si>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</si>
  <si>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</si>
  <si>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</si>
  <si>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</si>
  <si>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</si>
  <si>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</si>
  <si>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</si>
  <si>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</si>
  <si>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</si>
  <si>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</si>
  <si>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</si>
  <si>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</si>
  <si>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</si>
  <si>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</si>
  <si>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</si>
  <si>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</si>
  <si>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</si>
  <si>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</si>
  <si>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</si>
  <si>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</si>
  <si>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</si>
  <si>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</si>
  <si>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</si>
  <si>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</si>
  <si>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</si>
  <si>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</si>
  <si>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</si>
  <si>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</si>
  <si>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</si>
  <si>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</si>
  <si>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</si>
  <si>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</si>
  <si>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</si>
  <si>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</si>
  <si>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</si>
  <si>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</si>
  <si>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</si>
  <si>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</si>
  <si>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</si>
  <si>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</si>
  <si>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</si>
  <si>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</si>
  <si>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</si>
  <si>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</si>
  <si>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</si>
  <si>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</si>
  <si>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</si>
  <si>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</si>
  <si>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</si>
  <si>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</si>
  <si>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</si>
  <si>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</si>
  <si>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</si>
  <si>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</si>
  <si>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</si>
  <si>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</si>
  <si>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</si>
  <si>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</si>
  <si>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</si>
  <si>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</si>
  <si>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</si>
  <si>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</si>
  <si>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</si>
  <si>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</si>
  <si>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</si>
  <si>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</si>
  <si>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</si>
  <si>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</si>
  <si>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</si>
  <si>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</si>
  <si>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</si>
  <si>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</si>
  <si>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</si>
  <si>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</si>
  <si>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</si>
  <si>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</si>
  <si>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</si>
  <si>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</si>
  <si>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</si>
  <si>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</si>
  <si>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</si>
  <si>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</si>
  <si>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</si>
  <si>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</si>
  <si>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</si>
  <si>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</si>
  <si>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</si>
  <si>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</si>
  <si>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</si>
  <si>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</si>
  <si>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</si>
  <si>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</si>
  <si>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</si>
  <si>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</si>
  <si>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</si>
  <si>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</si>
  <si>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</si>
  <si>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</si>
  <si>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</si>
  <si>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</si>
  <si>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</si>
  <si>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</si>
  <si>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</si>
  <si>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</si>
  <si>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</si>
  <si>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</si>
  <si>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</si>
  <si>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</si>
  <si>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</si>
  <si>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</si>
  <si>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</si>
  <si>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</si>
  <si>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</si>
  <si>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</si>
  <si>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</si>
  <si>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</si>
  <si>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</si>
  <si>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</si>
  <si>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</si>
  <si>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</si>
  <si>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</si>
  <si>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</si>
  <si>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</si>
  <si>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</si>
  <si>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</si>
  <si>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</si>
  <si>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</si>
  <si>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</si>
  <si>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</si>
  <si>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</si>
  <si>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</si>
  <si>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</si>
  <si>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</si>
  <si>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</si>
  <si>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</si>
  <si>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</si>
  <si>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</si>
  <si>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</si>
  <si>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</si>
  <si>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</si>
  <si>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</si>
  <si>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</si>
  <si>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</si>
  <si>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</si>
  <si>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</si>
  <si>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</si>
  <si>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</si>
  <si>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</si>
  <si>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</si>
  <si>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</si>
  <si>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</si>
  <si>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</si>
  <si>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</si>
  <si>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</si>
  <si>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</si>
  <si>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</si>
  <si>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</si>
  <si>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</si>
  <si>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</si>
  <si>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</si>
  <si>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</si>
  <si>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</si>
  <si>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</si>
  <si>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</si>
  <si>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</si>
  <si>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</si>
  <si>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</si>
  <si>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</si>
  <si>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</si>
  <si>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</si>
  <si>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</si>
  <si>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</si>
  <si>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</si>
  <si>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</si>
  <si>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</si>
  <si>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</si>
  <si>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</si>
  <si>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</si>
  <si>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</si>
  <si>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</si>
  <si>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</si>
  <si>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</si>
  <si>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</si>
  <si>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</si>
  <si>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</si>
  <si>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</si>
  <si>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</si>
  <si>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</si>
  <si>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</si>
  <si>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</si>
  <si>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</si>
  <si>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</si>
  <si>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</si>
  <si>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</si>
  <si>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</si>
  <si>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</si>
  <si>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</si>
  <si>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</si>
  <si>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</si>
  <si>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</si>
  <si>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</si>
  <si>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</si>
  <si>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</si>
  <si>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</si>
  <si>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</si>
  <si>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</si>
  <si>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</si>
  <si>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</si>
  <si>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</si>
  <si>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</si>
  <si>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</si>
  <si>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</si>
  <si>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</si>
  <si>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</si>
  <si>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</si>
  <si>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</si>
  <si>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</si>
  <si>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</si>
  <si>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</si>
  <si>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</si>
  <si>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</si>
  <si>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</si>
  <si>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</si>
  <si>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</si>
  <si>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</si>
  <si>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</si>
  <si>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</si>
  <si>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</si>
  <si>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</si>
  <si>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</si>
  <si>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</si>
  <si>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</si>
  <si>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</si>
  <si>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</si>
  <si>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</si>
  <si>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</si>
  <si>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</si>
  <si>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</si>
  <si>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</si>
  <si>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</si>
  <si>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</si>
  <si>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</si>
  <si>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</si>
  <si>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</si>
  <si>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</si>
  <si>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</si>
  <si>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</si>
  <si>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</si>
  <si>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</si>
  <si>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</si>
  <si>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</si>
  <si>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</si>
  <si>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</si>
  <si>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</si>
  <si>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</si>
  <si>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</si>
  <si>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</si>
  <si>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</si>
  <si>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</si>
  <si>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</si>
  <si>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</si>
  <si>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</si>
  <si>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</si>
  <si>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</si>
  <si>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</si>
  <si>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</si>
  <si>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</si>
  <si>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</si>
  <si>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</si>
  <si>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</si>
  <si>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</si>
  <si>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</si>
  <si>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</si>
  <si>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</si>
  <si>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</si>
  <si>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</si>
  <si>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</si>
  <si>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</si>
  <si>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</si>
  <si>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</si>
  <si>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</si>
  <si>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</si>
  <si>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</si>
  <si>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</si>
  <si>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</si>
  <si>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</si>
  <si>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</si>
  <si>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</si>
  <si>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</si>
  <si>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</si>
  <si>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</si>
  <si>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</si>
  <si>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</si>
  <si>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</si>
  <si>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</si>
  <si>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</si>
  <si>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</si>
  <si>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</si>
  <si>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</si>
  <si>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</si>
  <si>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</si>
  <si>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</si>
  <si>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</si>
  <si>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</si>
  <si>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</si>
  <si>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</si>
  <si>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</si>
  <si>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</si>
  <si>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</si>
  <si>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</si>
  <si>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</si>
  <si>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</si>
  <si>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</si>
  <si>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</si>
  <si>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</si>
  <si>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</si>
  <si>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</si>
  <si>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</si>
  <si>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</si>
  <si>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</si>
  <si>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</si>
  <si>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</si>
  <si>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</si>
  <si>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</si>
  <si>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</si>
  <si>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</si>
  <si>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</si>
  <si>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</si>
  <si>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</si>
  <si>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</si>
  <si>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</si>
  <si>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</si>
  <si>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</si>
  <si>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</si>
  <si>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</si>
  <si>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</si>
  <si>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</si>
  <si>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</si>
  <si>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</si>
  <si>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</si>
  <si>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</si>
  <si>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</si>
  <si>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</si>
  <si>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</si>
  <si>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</si>
  <si>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</si>
  <si>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</si>
  <si>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</si>
  <si>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</si>
  <si>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</si>
  <si>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</si>
  <si>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</si>
  <si>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</si>
  <si>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</si>
  <si>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</si>
  <si>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</si>
  <si>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</si>
  <si>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</si>
  <si>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</si>
  <si>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</si>
  <si>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</si>
  <si>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</si>
  <si>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</si>
  <si>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</si>
  <si>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</si>
  <si>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</si>
  <si>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</si>
  <si>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</si>
  <si>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</si>
  <si>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</si>
  <si>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</si>
  <si>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</si>
  <si>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</si>
  <si>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</si>
  <si>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</si>
  <si>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</si>
  <si>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</si>
  <si>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</si>
  <si>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</si>
  <si>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</si>
  <si>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</si>
  <si>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</si>
  <si>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</si>
  <si>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</si>
  <si>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</si>
  <si>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</si>
  <si>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</si>
  <si>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</si>
  <si>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</si>
  <si>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</si>
  <si>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</si>
  <si>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</si>
  <si>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</si>
  <si>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</si>
  <si>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</si>
  <si>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</si>
  <si>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</si>
  <si>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</si>
  <si>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</si>
  <si>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</si>
  <si>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</si>
  <si>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</si>
  <si>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</si>
  <si>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</si>
  <si>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</si>
  <si>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</si>
  <si>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</si>
  <si>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</si>
  <si>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</si>
  <si>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</si>
  <si>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</si>
  <si>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</si>
  <si>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</si>
  <si>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</si>
  <si>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</si>
  <si>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</si>
  <si>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</si>
  <si>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</si>
  <si>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</si>
  <si>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</si>
  <si>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</si>
  <si>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</si>
  <si>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</si>
  <si>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</si>
  <si>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</si>
  <si>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</si>
  <si>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</si>
  <si>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</si>
  <si>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</si>
  <si>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</si>
  <si>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</si>
  <si>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</si>
  <si>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</si>
  <si>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</si>
  <si>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</si>
  <si>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</si>
  <si>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</si>
  <si>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</si>
  <si>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</si>
  <si>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</si>
  <si>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</si>
  <si>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</si>
  <si>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</si>
  <si>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</si>
  <si>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</si>
  <si>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</si>
  <si>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</si>
  <si>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</si>
  <si>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</si>
  <si>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</si>
  <si>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</si>
  <si>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</si>
  <si>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</si>
  <si>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</si>
  <si>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</si>
  <si>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</si>
  <si>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</si>
  <si>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</si>
  <si>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</si>
  <si>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</si>
  <si>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</si>
  <si>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</si>
  <si>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</si>
  <si>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</si>
  <si>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</si>
  <si>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</si>
  <si>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</si>
  <si>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</si>
  <si>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</si>
  <si>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</si>
  <si>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</si>
  <si>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</si>
  <si>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</si>
  <si>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</si>
  <si>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</si>
  <si>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</si>
  <si>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</si>
  <si>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</si>
  <si>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</si>
  <si>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</si>
  <si>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</si>
  <si>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</si>
  <si>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</si>
  <si>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</si>
  <si>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</si>
  <si>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</si>
  <si>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</si>
  <si>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</si>
  <si>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</si>
  <si>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</si>
  <si>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</si>
  <si>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</si>
  <si>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</si>
  <si>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</si>
  <si>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</si>
  <si>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</si>
  <si>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</si>
  <si>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</si>
  <si>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</si>
  <si>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</si>
  <si>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</si>
  <si>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</si>
  <si>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</si>
  <si>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</si>
  <si>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</si>
  <si>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</si>
  <si>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</si>
  <si>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</si>
  <si>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</si>
  <si>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</si>
  <si>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</si>
  <si>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</si>
  <si>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</si>
  <si>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</si>
  <si>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</si>
  <si>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</si>
  <si>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</si>
  <si>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</si>
  <si>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</si>
  <si>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</si>
  <si>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</si>
  <si>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</si>
  <si>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</si>
  <si>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</si>
  <si>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</si>
  <si>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</si>
  <si>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</si>
  <si>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</si>
  <si>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</si>
  <si>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</si>
  <si>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</si>
  <si>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</si>
  <si>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</si>
  <si>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</si>
  <si>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</si>
  <si>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</si>
  <si>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</si>
  <si>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</si>
  <si>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</si>
  <si>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</si>
  <si>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</si>
  <si>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</si>
  <si>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</si>
  <si>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</si>
  <si>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</si>
  <si>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</si>
  <si>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</si>
  <si>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</si>
  <si>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</si>
  <si>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</si>
  <si>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</si>
  <si>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</si>
  <si>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</si>
  <si>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</si>
  <si>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</si>
  <si>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</si>
  <si>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</si>
  <si>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</si>
  <si>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</si>
  <si>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</si>
  <si>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</si>
  <si>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</si>
  <si>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</si>
  <si>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</si>
  <si>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</si>
  <si>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</si>
  <si>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</si>
  <si>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</si>
  <si>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</si>
  <si>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</si>
  <si>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</si>
  <si>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</si>
  <si>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</si>
  <si>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</si>
  <si>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</si>
  <si>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</si>
  <si>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</si>
  <si>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</si>
  <si>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</si>
  <si>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</si>
  <si>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</si>
  <si>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</si>
  <si>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</si>
  <si>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</si>
  <si>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</si>
  <si>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</si>
  <si>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</si>
  <si>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</si>
  <si>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</si>
  <si>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</si>
  <si>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</si>
  <si>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</si>
  <si>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</si>
  <si>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</si>
  <si>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</si>
  <si>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</si>
  <si>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</si>
  <si>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</si>
  <si>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</si>
  <si>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</si>
  <si>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</si>
  <si>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</si>
  <si>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</si>
  <si>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</si>
  <si>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</si>
  <si>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</si>
  <si>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</si>
  <si>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</si>
  <si>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</si>
  <si>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</si>
  <si>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</si>
  <si>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</si>
  <si>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</si>
  <si>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</si>
  <si>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</si>
  <si>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</si>
  <si>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</si>
  <si>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</si>
  <si>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</si>
  <si>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</si>
  <si>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</si>
  <si>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</si>
  <si>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</si>
  <si>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</si>
  <si>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</si>
  <si>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</si>
  <si>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</si>
  <si>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</si>
  <si>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</si>
  <si>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</si>
  <si>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</si>
  <si>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</si>
  <si>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</si>
  <si>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</si>
  <si>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</si>
  <si>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</si>
  <si>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</si>
  <si>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</si>
  <si>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</si>
  <si>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</si>
  <si>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</si>
  <si>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</si>
  <si>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</si>
  <si>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</si>
  <si>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</si>
  <si>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</si>
  <si>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</si>
  <si>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</si>
  <si>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</si>
  <si>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</si>
  <si>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</si>
  <si>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</si>
  <si>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</si>
  <si>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</si>
  <si>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</si>
  <si>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</si>
  <si>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</si>
  <si>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</si>
  <si>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</si>
  <si>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</si>
  <si>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</si>
  <si>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</si>
  <si>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</si>
  <si>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</si>
  <si>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</si>
  <si>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</si>
  <si>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</si>
  <si>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</si>
  <si>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</si>
  <si>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</si>
  <si>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</si>
  <si>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</si>
  <si>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</si>
  <si>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</si>
  <si>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</si>
  <si>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</si>
  <si>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</si>
  <si>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</si>
  <si>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</si>
  <si>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</si>
  <si>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</si>
  <si>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</si>
  <si>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</si>
  <si>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</si>
  <si>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</si>
  <si>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</si>
  <si>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</si>
  <si>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</si>
  <si>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</si>
  <si>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</si>
  <si>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</si>
  <si>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</si>
  <si>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</si>
  <si>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</si>
  <si>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</si>
  <si>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</si>
  <si>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</si>
  <si>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</si>
  <si>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</si>
  <si>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</si>
  <si>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</si>
  <si>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</si>
  <si>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</si>
  <si>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</si>
  <si>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</si>
  <si>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</si>
  <si>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</si>
  <si>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</si>
  <si>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</si>
  <si>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</si>
  <si>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</si>
  <si>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</si>
  <si>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</si>
  <si>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</si>
  <si>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</si>
  <si>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</si>
  <si>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</si>
  <si>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</si>
  <si>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</si>
  <si>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</si>
  <si>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</si>
  <si>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</si>
  <si>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</si>
  <si>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</si>
  <si>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</si>
  <si>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</si>
  <si>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</si>
  <si>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</si>
  <si>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</si>
  <si>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</si>
  <si>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</si>
  <si>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</si>
  <si>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</si>
  <si>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</si>
  <si>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</si>
  <si>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</si>
  <si>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</si>
  <si>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</si>
  <si>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</si>
  <si>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</si>
  <si>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</si>
  <si>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</si>
  <si>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</si>
  <si>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</si>
  <si>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</si>
  <si>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</si>
  <si>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</si>
  <si>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</si>
  <si>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</si>
  <si>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</si>
  <si>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</si>
  <si>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</si>
  <si>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</si>
  <si>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</si>
  <si>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</si>
  <si>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</si>
  <si>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</si>
  <si>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</si>
  <si>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</si>
  <si>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</si>
  <si>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</si>
  <si>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</si>
  <si>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</si>
  <si>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</si>
  <si>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</si>
  <si>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</si>
  <si>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</si>
  <si>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</si>
  <si>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</si>
  <si>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</si>
  <si>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</si>
  <si>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</si>
  <si>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</si>
  <si>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</si>
  <si>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</si>
  <si>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</si>
  <si>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</si>
  <si>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</si>
  <si>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</si>
  <si>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</si>
  <si>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</si>
  <si>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</si>
  <si>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</si>
  <si>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</si>
  <si>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</si>
  <si>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</si>
  <si>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</si>
  <si>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</si>
  <si>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</si>
  <si>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</si>
  <si>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</si>
  <si>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</si>
  <si>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</si>
  <si>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</si>
  <si>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</si>
  <si>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</si>
  <si>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</si>
  <si>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</si>
  <si>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</si>
  <si>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</si>
  <si>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</si>
  <si>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</si>
  <si>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</si>
  <si>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</si>
  <si>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</si>
  <si>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</si>
  <si>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</si>
  <si>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</si>
  <si>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</si>
  <si>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</si>
  <si>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</si>
  <si>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</si>
  <si>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</si>
  <si>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</si>
  <si>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</si>
  <si>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</si>
  <si>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</si>
  <si>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</si>
  <si>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</si>
  <si>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</si>
  <si>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</si>
  <si>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</si>
  <si>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</si>
  <si>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</si>
  <si>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</si>
  <si>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</si>
  <si>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</si>
  <si>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</si>
  <si>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</si>
  <si>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</si>
  <si>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</si>
  <si>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</si>
  <si>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</si>
  <si>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</si>
  <si>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</si>
  <si>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</si>
  <si>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</si>
  <si>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</si>
  <si>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</si>
  <si>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</si>
  <si>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</si>
  <si>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</si>
  <si>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</si>
  <si>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</si>
  <si>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</si>
  <si>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</si>
  <si>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</si>
  <si>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</si>
  <si>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</si>
  <si>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</si>
  <si>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</si>
  <si>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</si>
  <si>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</si>
  <si>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</si>
  <si>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</si>
  <si>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</si>
  <si>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</si>
  <si>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</si>
  <si>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</si>
  <si>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</si>
  <si>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</si>
  <si>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</si>
  <si>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</si>
  <si>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</si>
  <si>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</si>
  <si>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</si>
  <si>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</si>
  <si>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</si>
  <si>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</si>
  <si>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</si>
  <si>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</si>
  <si>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</si>
  <si>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</si>
  <si>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</si>
  <si>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</si>
  <si>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</si>
  <si>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</si>
  <si>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</si>
  <si>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</si>
  <si>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</si>
  <si>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</si>
  <si>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</si>
  <si>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</si>
  <si>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</si>
  <si>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</si>
  <si>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</si>
  <si>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</si>
  <si>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</si>
  <si>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</si>
  <si>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</si>
  <si>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</si>
  <si>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</si>
  <si>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</si>
  <si>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</si>
  <si>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</si>
  <si>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</si>
  <si>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</si>
  <si>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</si>
  <si>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</si>
  <si>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</si>
  <si>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</si>
  <si>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</si>
  <si>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</si>
  <si>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</si>
  <si>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</si>
  <si>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</si>
  <si>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</si>
  <si>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</si>
  <si>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</si>
  <si>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</si>
  <si>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</si>
  <si>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</si>
  <si>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</si>
  <si>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</si>
  <si>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</si>
  <si>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</si>
  <si>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</si>
  <si>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</si>
  <si>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</si>
  <si>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</si>
  <si>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</si>
  <si>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</si>
  <si>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</si>
  <si>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</si>
  <si>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</si>
  <si>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</si>
  <si>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</si>
  <si>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</si>
  <si>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</si>
  <si>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</si>
  <si>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</si>
  <si>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</si>
  <si>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</si>
  <si>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</si>
  <si>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</si>
  <si>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</si>
  <si>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</si>
  <si>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</si>
  <si>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</si>
  <si>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</si>
  <si>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</si>
  <si>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</si>
  <si>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</si>
  <si>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</si>
  <si>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</si>
  <si>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</si>
  <si>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</si>
  <si>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</si>
  <si>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</si>
  <si>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</si>
  <si>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</si>
  <si>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</si>
  <si>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</si>
  <si>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</si>
  <si>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</si>
  <si>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</si>
  <si>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</si>
  <si>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</si>
  <si>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</si>
  <si>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</si>
  <si>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</si>
  <si>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</si>
  <si>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</si>
  <si>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</si>
  <si>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</si>
  <si>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</si>
  <si>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</si>
  <si>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</si>
  <si>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</si>
  <si>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</si>
  <si>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</si>
  <si>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</si>
  <si>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</si>
  <si>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</si>
  <si>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</si>
  <si>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</si>
  <si>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</si>
  <si>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</si>
  <si>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</si>
  <si>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</si>
  <si>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</si>
  <si>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</si>
  <si>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</si>
  <si>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</si>
  <si>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</si>
  <si>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</si>
  <si>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</si>
  <si>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</si>
  <si>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</si>
  <si>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</si>
  <si>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</si>
  <si>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</si>
  <si>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</si>
  <si>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</si>
  <si>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</si>
  <si>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</si>
  <si>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</si>
  <si>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</si>
  <si>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</si>
  <si>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</si>
  <si>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</si>
  <si>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</si>
  <si>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</si>
  <si>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</si>
  <si>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</si>
  <si>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</si>
  <si>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</si>
  <si>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</si>
  <si>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</si>
  <si>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</si>
  <si>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</si>
  <si>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</si>
  <si>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</si>
  <si>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</si>
  <si>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</si>
  <si>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</si>
  <si>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</si>
  <si>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</si>
  <si>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</si>
  <si>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</si>
  <si>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</si>
  <si>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</si>
  <si>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</si>
  <si>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</si>
  <si>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</si>
  <si>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</si>
  <si>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</si>
  <si>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</si>
  <si>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</si>
  <si>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</si>
  <si>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</si>
  <si>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</si>
  <si>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</si>
  <si>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</si>
  <si>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</si>
  <si>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</si>
  <si>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</si>
  <si>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</si>
  <si>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</si>
  <si>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</si>
  <si>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</si>
  <si>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</si>
  <si>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</si>
  <si>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</si>
  <si>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</si>
  <si>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</si>
  <si>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</si>
  <si>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</si>
  <si>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</si>
  <si>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</si>
  <si>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</si>
  <si>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</si>
  <si>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</si>
  <si>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</si>
  <si>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</si>
  <si>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</si>
  <si>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</si>
  <si>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</si>
  <si>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</si>
  <si>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</si>
  <si>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</si>
  <si>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</si>
  <si>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</si>
  <si>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</si>
  <si>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</si>
  <si>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</si>
  <si>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</si>
  <si>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</si>
  <si>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</si>
  <si>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</si>
  <si>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</si>
  <si>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</si>
  <si>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</si>
  <si>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</si>
  <si>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</si>
  <si>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</si>
  <si>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</si>
  <si>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</si>
  <si>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</si>
  <si>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</si>
  <si>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</si>
  <si>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</si>
  <si>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</si>
  <si>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</si>
  <si>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</si>
  <si>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</si>
  <si>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</si>
  <si>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</si>
  <si>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</si>
  <si>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</si>
  <si>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</si>
  <si>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</si>
  <si>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</si>
  <si>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</si>
  <si>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</si>
  <si>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</si>
  <si>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</si>
  <si>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</si>
  <si>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</si>
  <si>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</si>
  <si>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</si>
  <si>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</si>
  <si>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</si>
  <si>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</si>
  <si>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</si>
  <si>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</si>
  <si>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</si>
  <si>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</si>
  <si>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</si>
  <si>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</si>
  <si>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</si>
  <si>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</si>
  <si>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</si>
  <si>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</si>
  <si>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</si>
  <si>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</si>
  <si>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</si>
  <si>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</si>
  <si>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</si>
  <si>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</si>
  <si>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</si>
  <si>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</si>
  <si>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</si>
  <si>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</si>
  <si>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</si>
  <si>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</si>
  <si>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</si>
  <si>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</si>
  <si>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</si>
  <si>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</si>
  <si>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</si>
  <si>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</si>
  <si>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</si>
  <si>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</si>
  <si>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</si>
  <si>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</si>
  <si>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</si>
  <si>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</si>
  <si>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</si>
  <si>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</si>
  <si>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</si>
  <si>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</si>
  <si>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</si>
  <si>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</si>
  <si>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</si>
  <si>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</si>
  <si>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</si>
  <si>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</si>
  <si>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</si>
  <si>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</si>
  <si>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</si>
  <si>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</si>
  <si>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</si>
  <si>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</si>
  <si>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</si>
  <si>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</si>
  <si>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</si>
  <si>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</si>
  <si>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</si>
  <si>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</si>
  <si>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</si>
  <si>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</si>
  <si>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</si>
  <si>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</si>
  <si>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</si>
  <si>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</si>
  <si>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</si>
  <si>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</si>
  <si>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</si>
  <si>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</si>
  <si>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</si>
  <si>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</si>
  <si>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</si>
  <si>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</si>
  <si>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</si>
  <si>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</si>
  <si>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</si>
  <si>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</si>
  <si>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</si>
  <si>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</si>
  <si>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</si>
  <si>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</si>
  <si>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</si>
  <si>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</si>
  <si>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</si>
  <si>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</si>
  <si>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</si>
  <si>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</si>
  <si>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</si>
  <si>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</si>
  <si>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</si>
  <si>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</si>
  <si>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</si>
  <si>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</si>
  <si>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</si>
  <si>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</si>
  <si>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</si>
  <si>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</si>
  <si>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</si>
  <si>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</si>
  <si>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</si>
  <si>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</si>
  <si>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</si>
  <si>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</si>
  <si>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</si>
  <si>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</si>
  <si>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</si>
  <si>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</si>
  <si>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</si>
  <si>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</si>
  <si>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</si>
  <si>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</si>
  <si>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</si>
  <si>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</si>
  <si>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</si>
  <si>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</si>
  <si>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</si>
  <si>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</si>
  <si>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</si>
  <si>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</si>
  <si>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</si>
  <si>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</si>
  <si>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</si>
  <si>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</si>
  <si>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</si>
  <si>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</si>
  <si>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</si>
  <si>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</si>
  <si>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</si>
  <si>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</si>
  <si>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</si>
  <si>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</si>
  <si>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</si>
  <si>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</si>
  <si>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</si>
  <si>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</si>
  <si>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</si>
  <si>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</si>
  <si>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</si>
  <si>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</si>
  <si>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</si>
  <si>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</si>
  <si>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</si>
  <si>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</si>
  <si>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</si>
  <si>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</si>
  <si>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</si>
  <si>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</si>
  <si>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</si>
  <si>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</si>
  <si>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</si>
  <si>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</si>
  <si>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</si>
  <si>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</si>
  <si>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</si>
  <si>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</si>
  <si>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</si>
  <si>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</si>
  <si>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</si>
  <si>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</si>
  <si>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</si>
  <si>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</si>
  <si>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</si>
  <si>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</si>
  <si>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</si>
  <si>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</si>
  <si>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</si>
  <si>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</si>
  <si>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</si>
  <si>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</si>
  <si>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</si>
  <si>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</si>
  <si>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</si>
  <si>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</si>
  <si>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</si>
  <si>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</si>
  <si>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</si>
  <si>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</si>
  <si>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</si>
  <si>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</si>
  <si>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</si>
  <si>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</si>
  <si>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</si>
  <si>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</si>
  <si>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</si>
  <si>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</si>
  <si>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</si>
  <si>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</si>
  <si>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</si>
  <si>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</si>
  <si>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</si>
  <si>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</si>
  <si>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</si>
  <si>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</si>
  <si>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</si>
  <si>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</si>
  <si>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</si>
  <si>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</si>
  <si>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</si>
  <si>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</si>
  <si>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</si>
  <si>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</si>
  <si>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</si>
  <si>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</si>
  <si>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</si>
  <si>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</si>
  <si>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</si>
  <si>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</si>
  <si>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</si>
  <si>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</si>
  <si>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</si>
  <si>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</si>
  <si>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</si>
  <si>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</si>
  <si>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</si>
  <si>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</si>
  <si>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</si>
  <si>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</si>
  <si>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</si>
  <si>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</si>
  <si>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</si>
  <si>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</si>
  <si>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</si>
  <si>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</si>
  <si>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</si>
  <si>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</si>
  <si>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</si>
  <si>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</si>
  <si>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</si>
  <si>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</si>
  <si>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</si>
  <si>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</si>
  <si>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</si>
  <si>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</si>
  <si>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</si>
  <si>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</si>
  <si>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</si>
  <si>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</si>
  <si>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</si>
  <si>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</si>
  <si>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</si>
  <si>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</si>
  <si>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</si>
  <si>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</si>
  <si>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</si>
  <si>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</si>
  <si>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</si>
  <si>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</si>
  <si>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</si>
  <si>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</si>
  <si>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</si>
  <si>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</si>
  <si>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</si>
  <si>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</si>
  <si>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</si>
  <si>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</si>
  <si>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</si>
  <si>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</si>
  <si>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</si>
  <si>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</si>
  <si>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</si>
  <si>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</si>
  <si>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</si>
  <si>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</si>
  <si>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</si>
  <si>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</si>
  <si>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</si>
  <si>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</si>
  <si>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</si>
  <si>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</si>
  <si>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</si>
  <si>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</si>
  <si>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</si>
  <si>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</si>
  <si>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</si>
  <si>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</si>
  <si>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</si>
  <si>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</si>
  <si>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</si>
  <si>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</si>
  <si>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</si>
  <si>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</si>
  <si>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</si>
  <si>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</si>
  <si>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</si>
  <si>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</si>
  <si>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</si>
  <si>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</si>
  <si>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</si>
  <si>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</si>
  <si>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</si>
  <si>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</si>
  <si>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</si>
  <si>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</si>
  <si>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</si>
  <si>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</si>
  <si>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</si>
  <si>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</si>
  <si>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</si>
  <si>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</si>
  <si>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</si>
  <si>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</si>
  <si>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</si>
  <si>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</si>
  <si>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</si>
  <si>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</si>
  <si>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</si>
  <si>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</si>
  <si>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</si>
  <si>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</si>
  <si>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</si>
  <si>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</si>
  <si>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</si>
  <si>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</si>
  <si>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</si>
  <si>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</si>
  <si>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</si>
  <si>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</si>
  <si>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</si>
  <si>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</si>
  <si>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</si>
  <si>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</si>
  <si>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</si>
  <si>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</si>
  <si>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</si>
  <si>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</si>
  <si>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</si>
  <si>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</si>
  <si>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</si>
  <si>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</si>
  <si>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</si>
  <si>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</si>
  <si>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</si>
  <si>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</si>
  <si>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</si>
  <si>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</si>
  <si>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</si>
  <si>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</si>
  <si>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</si>
  <si>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</si>
  <si>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</si>
  <si>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</si>
  <si>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</si>
  <si>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</si>
  <si>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</si>
  <si>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</si>
  <si>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</si>
  <si>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</si>
  <si>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</si>
  <si>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</si>
  <si>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</si>
  <si>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</si>
  <si>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</si>
  <si>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</si>
  <si>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</si>
  <si>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</si>
  <si>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</si>
  <si>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</si>
  <si>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</si>
  <si>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</si>
  <si>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</si>
  <si>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</si>
  <si>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</si>
  <si>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</si>
  <si>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</si>
  <si>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</si>
  <si>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</si>
  <si>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</si>
  <si>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</si>
  <si>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</si>
  <si>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</si>
  <si>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</si>
  <si>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</si>
  <si>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</si>
  <si>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</si>
  <si>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</si>
  <si>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</si>
  <si>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</si>
  <si>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</si>
  <si>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</si>
  <si>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</si>
  <si>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</si>
  <si>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</si>
  <si>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</si>
  <si>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</si>
  <si>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</si>
  <si>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</si>
  <si>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</si>
  <si>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</si>
  <si>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</si>
  <si>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</si>
  <si>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</si>
  <si>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</si>
  <si>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</si>
  <si>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</si>
  <si>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</si>
  <si>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</si>
  <si>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</si>
  <si>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</si>
  <si>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</si>
  <si>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</si>
  <si>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</si>
  <si>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</si>
  <si>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</si>
  <si>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</si>
  <si>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</si>
  <si>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</si>
  <si>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</si>
  <si>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</si>
  <si>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</si>
  <si>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</si>
  <si>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</si>
  <si>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</si>
  <si>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</si>
  <si>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</si>
  <si>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</si>
  <si>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</si>
  <si>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</si>
  <si>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</si>
  <si>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</si>
  <si>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</si>
  <si>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</si>
  <si>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</si>
  <si>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</si>
  <si>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</si>
  <si>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</si>
  <si>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</si>
  <si>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</si>
  <si>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</si>
  <si>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</si>
  <si>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</si>
  <si>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</si>
  <si>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</si>
  <si>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</si>
  <si>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</si>
  <si>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</si>
  <si>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</si>
  <si>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</si>
  <si>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</si>
  <si>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</si>
  <si>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</si>
  <si>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</si>
  <si>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</si>
  <si>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</si>
  <si>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</si>
  <si>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</si>
  <si>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</si>
  <si>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</si>
  <si>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</si>
  <si>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</si>
  <si>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</si>
  <si>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</si>
  <si>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</si>
  <si>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</si>
  <si>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</si>
  <si>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</si>
  <si>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</si>
  <si>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</si>
  <si>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</si>
  <si>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</si>
  <si>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</si>
  <si>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</si>
  <si>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</si>
  <si>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</si>
  <si>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</si>
  <si>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</si>
  <si>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</si>
  <si>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</si>
  <si>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</si>
  <si>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</si>
  <si>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</si>
  <si>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</si>
  <si>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</si>
  <si>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</si>
  <si>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</si>
  <si>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</si>
  <si>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</si>
  <si>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</si>
  <si>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</si>
  <si>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</si>
  <si>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</si>
  <si>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</si>
  <si>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</si>
  <si>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</si>
  <si>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</si>
  <si>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</si>
  <si>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</si>
  <si>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</si>
  <si>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</si>
  <si>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</si>
  <si>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</si>
  <si>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</si>
  <si>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</si>
  <si>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</si>
  <si>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</si>
  <si>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</si>
  <si>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</si>
  <si>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</si>
  <si>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</si>
  <si>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</si>
  <si>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</si>
  <si>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</si>
  <si>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</si>
  <si>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</si>
  <si>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</si>
  <si>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</si>
  <si>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</si>
  <si>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</si>
  <si>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</si>
  <si>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</si>
  <si>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</si>
  <si>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</si>
  <si>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</si>
  <si>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</si>
  <si>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</si>
  <si>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</si>
  <si>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</si>
  <si>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</si>
  <si>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</si>
  <si>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</si>
  <si>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</si>
  <si>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</si>
  <si>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</si>
  <si>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</si>
  <si>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</si>
  <si>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</si>
  <si>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</si>
  <si>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</si>
  <si>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</si>
  <si>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</si>
  <si>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</si>
  <si>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</si>
  <si>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</si>
  <si>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</si>
  <si>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</si>
  <si>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</si>
  <si>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</si>
  <si>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</si>
  <si>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</si>
  <si>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</si>
  <si>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</si>
  <si>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</si>
  <si>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</si>
  <si>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</si>
  <si>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</si>
  <si>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</si>
  <si>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</si>
  <si>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</si>
  <si>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</si>
  <si>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</si>
  <si>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</si>
  <si>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</si>
  <si>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</si>
  <si>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</si>
  <si>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</si>
  <si>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</si>
  <si>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</si>
  <si>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</si>
  <si>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</si>
  <si>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</si>
  <si>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</si>
  <si>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</si>
  <si>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</si>
  <si>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</si>
  <si>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</si>
  <si>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</si>
  <si>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</si>
  <si>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</si>
  <si>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</si>
  <si>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</si>
  <si>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</si>
  <si>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</si>
  <si>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</si>
  <si>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</si>
  <si>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</si>
  <si>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</si>
  <si>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</si>
  <si>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</si>
  <si>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</si>
  <si>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</si>
  <si>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</si>
  <si>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</si>
  <si>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</si>
  <si>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</si>
  <si>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</si>
  <si>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</si>
  <si>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</si>
  <si>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</si>
  <si>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</si>
  <si>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</si>
  <si>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</si>
  <si>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</si>
  <si>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</si>
  <si>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</si>
  <si>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</si>
  <si>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</si>
  <si>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</si>
  <si>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</si>
  <si>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</si>
  <si>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</si>
  <si>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</si>
  <si>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</si>
  <si>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</si>
  <si>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</si>
  <si>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</si>
  <si>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</si>
  <si>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</si>
  <si>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</si>
  <si>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</si>
  <si>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</si>
  <si>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</si>
  <si>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</si>
  <si>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</si>
  <si>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</si>
  <si>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</si>
  <si>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</si>
  <si>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</si>
  <si>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</si>
  <si>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</si>
  <si>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</si>
  <si>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</si>
  <si>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</si>
  <si>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</si>
  <si>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</si>
  <si>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</si>
  <si>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</si>
  <si>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</si>
  <si>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</si>
  <si>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</si>
  <si>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</si>
  <si>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</si>
  <si>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</si>
  <si>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</si>
  <si>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</si>
  <si>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</si>
  <si>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</si>
  <si>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</si>
  <si>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</si>
  <si>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</si>
  <si>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</si>
  <si>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</si>
  <si>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</si>
  <si>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</si>
  <si>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</si>
  <si>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</si>
  <si>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</si>
  <si>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</si>
  <si>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</si>
  <si>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</si>
  <si>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</si>
  <si>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</si>
  <si>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</si>
  <si>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</si>
  <si>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</si>
  <si>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</si>
  <si>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</si>
  <si>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</si>
  <si>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</si>
  <si>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</si>
  <si>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</si>
  <si>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</si>
  <si>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</si>
  <si>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</si>
  <si>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</si>
  <si>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</si>
  <si>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</si>
  <si>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</si>
  <si>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</si>
  <si>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</si>
  <si>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</si>
  <si>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</si>
  <si>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</si>
  <si>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</si>
  <si>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</si>
  <si>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</si>
  <si>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</si>
  <si>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</si>
  <si>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</si>
  <si>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</si>
  <si>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</si>
  <si>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</si>
  <si>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</si>
  <si>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</si>
  <si>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</si>
  <si>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</si>
  <si>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</si>
  <si>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</si>
  <si>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</si>
  <si>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</si>
  <si>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</si>
  <si>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</si>
  <si>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</si>
  <si>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</si>
  <si>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</si>
  <si>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</si>
  <si>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</si>
  <si>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</si>
  <si>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</si>
  <si>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</si>
  <si>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</si>
  <si>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</si>
  <si>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</si>
  <si>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</si>
  <si>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</si>
  <si>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</si>
  <si>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</si>
  <si>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</si>
  <si>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</si>
  <si>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</si>
  <si>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</si>
  <si>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</si>
  <si>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</si>
  <si>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</si>
  <si>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</si>
  <si>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</si>
  <si>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</si>
  <si>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</si>
  <si>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</si>
  <si>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</si>
  <si>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</si>
  <si>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</si>
  <si>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</si>
  <si>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</si>
  <si>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</si>
  <si>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</si>
  <si>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</si>
  <si>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</si>
  <si>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</si>
  <si>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</si>
  <si>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</si>
  <si>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</si>
  <si>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</si>
  <si>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</si>
  <si>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</si>
  <si>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</si>
  <si>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</si>
  <si>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</si>
  <si>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</si>
  <si>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</si>
  <si>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</si>
  <si>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</si>
  <si>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</si>
  <si>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</si>
  <si>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</si>
  <si>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</si>
  <si>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</si>
  <si>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</si>
  <si>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</si>
  <si>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</si>
  <si>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</si>
  <si>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</si>
  <si>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</si>
  <si>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</si>
  <si>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</si>
  <si>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</si>
  <si>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</si>
  <si>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</si>
  <si>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</si>
  <si>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</si>
  <si>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</si>
  <si>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</si>
  <si>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</si>
  <si>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</si>
  <si>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</si>
  <si>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</si>
  <si>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</si>
  <si>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</si>
  <si>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</si>
  <si>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</si>
  <si>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</si>
  <si>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</si>
  <si>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</si>
  <si>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</si>
  <si>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</si>
  <si>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</si>
  <si>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</si>
  <si>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</si>
  <si>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</si>
  <si>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</si>
  <si>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</si>
  <si>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</si>
  <si>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</si>
  <si>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</si>
  <si>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</si>
  <si>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</si>
  <si>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</si>
  <si>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</si>
  <si>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</si>
  <si>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</si>
  <si>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</si>
  <si>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</si>
  <si>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</si>
  <si>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</si>
  <si>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</si>
  <si>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</si>
  <si>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</si>
  <si>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</si>
  <si>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</si>
  <si>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</si>
  <si>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</si>
  <si>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</si>
  <si>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</si>
  <si>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</si>
  <si>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</si>
  <si>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</si>
  <si>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</si>
  <si>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</si>
  <si>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</si>
  <si>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</si>
  <si>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</si>
  <si>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</si>
  <si>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</si>
  <si>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</si>
  <si>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</si>
  <si>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</si>
  <si>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</si>
  <si>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</si>
  <si>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</si>
  <si>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</si>
  <si>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</si>
  <si>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</si>
  <si>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</si>
  <si>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</si>
  <si>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</si>
  <si>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</si>
  <si>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</si>
  <si>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</si>
  <si>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</si>
  <si>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</si>
  <si>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</si>
  <si>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</si>
  <si>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</si>
  <si>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</si>
  <si>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</si>
  <si>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</si>
  <si>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</si>
  <si>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</si>
  <si>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</si>
  <si>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</si>
  <si>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</si>
  <si>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</si>
  <si>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</si>
  <si>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</si>
  <si>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</si>
  <si>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</si>
  <si>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</si>
  <si>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</si>
  <si>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</si>
  <si>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</si>
  <si>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</si>
  <si>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</si>
  <si>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</si>
  <si>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</si>
  <si>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</si>
  <si>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</si>
  <si>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</si>
  <si>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</si>
  <si>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</si>
  <si>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</si>
  <si>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</si>
  <si>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</si>
  <si>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</si>
  <si>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</si>
  <si>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</si>
  <si>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</si>
  <si>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</si>
  <si>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</si>
  <si>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</si>
  <si>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</si>
  <si>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</si>
  <si>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</si>
  <si>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</si>
  <si>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</si>
  <si>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</si>
  <si>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</si>
  <si>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</si>
  <si>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</si>
  <si>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</si>
  <si>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</si>
  <si>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</si>
  <si>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</si>
  <si>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</si>
  <si>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</si>
  <si>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</si>
  <si>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</si>
  <si>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</si>
  <si>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</si>
  <si>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</si>
  <si>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</si>
  <si>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</si>
  <si>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</si>
  <si>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</si>
  <si>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</si>
  <si>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</si>
  <si>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</si>
  <si>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</si>
  <si>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</si>
  <si>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</si>
  <si>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</si>
  <si>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</si>
  <si>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</si>
  <si>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</si>
  <si>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</si>
  <si>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</si>
  <si>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</si>
  <si>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</si>
  <si>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</si>
  <si>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</si>
  <si>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</si>
  <si>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</si>
  <si>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</si>
  <si>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</si>
  <si>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</si>
  <si>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</si>
  <si>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</si>
  <si>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</si>
  <si>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</si>
  <si>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</si>
  <si>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</si>
  <si>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</si>
  <si>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</si>
  <si>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</si>
  <si>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</si>
  <si>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</si>
  <si>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</si>
  <si>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</si>
  <si>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</si>
  <si>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</si>
  <si>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</si>
  <si>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</si>
  <si>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</si>
  <si>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</si>
  <si>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</si>
  <si>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</si>
  <si>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</si>
  <si>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</si>
  <si>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</si>
  <si>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</si>
  <si>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</si>
  <si>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</si>
  <si>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</si>
  <si>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</si>
  <si>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</si>
  <si>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</si>
  <si>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</si>
  <si>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</si>
  <si>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</si>
  <si>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</si>
  <si>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</si>
  <si>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</si>
  <si>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</si>
  <si>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</si>
  <si>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</si>
  <si>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</si>
  <si>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</si>
  <si>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</si>
  <si>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</si>
  <si>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</si>
  <si>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</si>
  <si>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</si>
  <si>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</si>
  <si>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</si>
  <si>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</si>
  <si>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</si>
  <si>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</si>
  <si>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</si>
  <si>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</si>
  <si>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</si>
  <si>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</si>
  <si>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</si>
  <si>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</si>
  <si>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</si>
  <si>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</si>
  <si>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</si>
  <si>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</si>
  <si>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</si>
  <si>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</si>
  <si>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</si>
  <si>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</si>
  <si>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</si>
  <si>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</si>
  <si>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</si>
  <si>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</si>
  <si>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</si>
  <si>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</si>
  <si>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</si>
  <si>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</si>
  <si>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</si>
  <si>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</si>
  <si>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</si>
  <si>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</si>
  <si>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</si>
  <si>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</si>
  <si>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</si>
  <si>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</si>
  <si>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</si>
  <si>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</si>
  <si>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</si>
  <si>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</si>
  <si>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</si>
  <si>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</si>
  <si>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</si>
  <si>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</si>
  <si>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</si>
  <si>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</si>
  <si>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</si>
  <si>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</si>
  <si>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</si>
  <si>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</si>
  <si>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</si>
  <si>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</si>
  <si>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</si>
  <si>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</si>
  <si>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</si>
  <si>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</si>
  <si>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</si>
  <si>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</si>
  <si>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</si>
  <si>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</si>
  <si>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</si>
  <si>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</si>
  <si>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</si>
  <si>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</si>
  <si>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</si>
  <si>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</si>
  <si>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</si>
  <si>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</si>
  <si>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</si>
  <si>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</si>
  <si>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</si>
  <si>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</si>
  <si>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</si>
  <si>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</si>
  <si>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</si>
  <si>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</si>
  <si>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</si>
  <si>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</si>
  <si>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</si>
  <si>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</si>
  <si>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</si>
  <si>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</si>
  <si>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</si>
  <si>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</si>
  <si>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</si>
  <si>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</si>
  <si>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</si>
  <si>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</si>
  <si>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</si>
  <si>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</si>
  <si>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</si>
  <si>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</si>
  <si>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</si>
  <si>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</si>
  <si>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</si>
  <si>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</si>
  <si>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</si>
  <si>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</si>
  <si>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</si>
  <si>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</si>
  <si>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</si>
  <si>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</si>
  <si>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</si>
  <si>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</si>
  <si>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</si>
  <si>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</si>
  <si>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</si>
  <si>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</si>
  <si>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</si>
  <si>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</si>
  <si>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</si>
  <si>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</si>
  <si>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</si>
  <si>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</si>
  <si>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</si>
  <si>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</si>
  <si>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</si>
  <si>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</si>
  <si>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</si>
  <si>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</si>
  <si>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</si>
  <si>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</si>
  <si>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</si>
  <si>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</si>
  <si>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</si>
  <si>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</si>
  <si>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</si>
  <si>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</si>
  <si>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</si>
  <si>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</si>
  <si>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</si>
  <si>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</si>
  <si>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</si>
  <si>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</si>
  <si>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</si>
  <si>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</si>
  <si>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</si>
  <si>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</si>
  <si>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</si>
  <si>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</si>
  <si>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</si>
  <si>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</si>
  <si>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</si>
  <si>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</si>
  <si>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</si>
  <si>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</si>
  <si>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</si>
  <si>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</si>
  <si>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</si>
  <si>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</si>
  <si>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</si>
  <si>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</si>
  <si>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</si>
  <si>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</si>
  <si>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</si>
  <si>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</si>
  <si>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</si>
  <si>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</si>
  <si>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</si>
  <si>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</si>
  <si>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</si>
  <si>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</si>
  <si>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</si>
  <si>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</si>
  <si>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</si>
  <si>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</si>
  <si>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</si>
  <si>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</si>
  <si>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</si>
  <si>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</si>
  <si>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</si>
  <si>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</si>
  <si>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</si>
  <si>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</si>
  <si>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</si>
  <si>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</si>
  <si>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</si>
  <si>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</si>
  <si>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</si>
  <si>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</si>
  <si>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</si>
  <si>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</si>
  <si>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</si>
  <si>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</si>
  <si>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</si>
  <si>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</si>
  <si>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</si>
  <si>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</si>
  <si>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</si>
  <si>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</si>
  <si>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</si>
  <si>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</si>
  <si>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</si>
  <si>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</si>
  <si>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</si>
  <si>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</si>
  <si>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</si>
  <si>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</si>
  <si>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</si>
  <si>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</si>
  <si>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</si>
  <si>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</si>
  <si>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</si>
  <si>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</si>
  <si>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</si>
  <si>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</si>
  <si>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</si>
  <si>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</si>
  <si>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</si>
  <si>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</si>
  <si>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</si>
  <si>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</si>
  <si>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</si>
  <si>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</si>
  <si>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</si>
  <si>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</si>
  <si>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</si>
  <si>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</si>
  <si>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</si>
  <si>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</si>
  <si>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</si>
  <si>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</si>
  <si>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</si>
  <si>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</si>
  <si>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</si>
  <si>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</si>
  <si>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</si>
  <si>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</si>
  <si>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</si>
  <si>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</si>
  <si>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</si>
  <si>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</si>
  <si>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</si>
  <si>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</si>
  <si>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</si>
  <si>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</si>
  <si>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</si>
  <si>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</si>
  <si>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</si>
  <si>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</si>
  <si>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</si>
  <si>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</si>
  <si>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</si>
  <si>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</si>
  <si>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</si>
  <si>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</si>
  <si>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</si>
  <si>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</si>
  <si>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</si>
  <si>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</si>
  <si>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</si>
  <si>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</si>
  <si>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</si>
  <si>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</si>
  <si>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</si>
  <si>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</si>
  <si>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</si>
  <si>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</si>
  <si>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</si>
  <si>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</si>
  <si>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</si>
  <si>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</si>
  <si>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</si>
  <si>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</si>
  <si>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</si>
  <si>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</si>
  <si>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</si>
  <si>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</si>
  <si>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</si>
  <si>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</si>
  <si>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</si>
  <si>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</si>
  <si>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</si>
  <si>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</si>
  <si>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</si>
  <si>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</si>
  <si>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</si>
  <si>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</si>
  <si>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</si>
  <si>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</si>
  <si>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</si>
  <si>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</si>
  <si>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</si>
  <si>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</si>
  <si>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</si>
  <si>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</si>
  <si>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</si>
  <si>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</si>
  <si>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</si>
  <si>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</si>
  <si>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</si>
  <si>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</si>
  <si>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</si>
  <si>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</si>
  <si>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</si>
  <si>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</si>
  <si>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</si>
  <si>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</si>
  <si>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</si>
  <si>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</si>
  <si>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</si>
  <si>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</si>
  <si>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</si>
  <si>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</si>
  <si>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</si>
  <si>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</si>
  <si>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</si>
  <si>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</si>
  <si>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</si>
  <si>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</si>
  <si>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</si>
  <si>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</si>
  <si>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</si>
  <si>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</si>
  <si>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</si>
  <si>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</si>
  <si>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</si>
  <si>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</si>
  <si>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</si>
  <si>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</si>
  <si>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</si>
  <si>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</si>
  <si>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</si>
  <si>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</si>
  <si>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</si>
  <si>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</si>
  <si>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</si>
  <si>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</si>
  <si>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</si>
  <si>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</si>
  <si>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</si>
  <si>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</si>
  <si>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</si>
  <si>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</si>
  <si>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</si>
  <si>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</si>
  <si>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</si>
  <si>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</si>
  <si>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</si>
  <si>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</si>
  <si>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</si>
  <si>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</si>
  <si>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</si>
  <si>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</si>
  <si>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</si>
  <si>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</si>
  <si>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</si>
  <si>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</si>
  <si>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</si>
  <si>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</si>
  <si>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</si>
  <si>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</si>
  <si>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</si>
  <si>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</si>
  <si>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</si>
  <si>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</si>
  <si>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</si>
  <si>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</si>
  <si>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</si>
  <si>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</si>
  <si>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</si>
  <si>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</si>
  <si>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</si>
  <si>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</si>
  <si>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</si>
  <si>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</si>
  <si>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</si>
  <si>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</si>
  <si>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</si>
  <si>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</si>
  <si>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</si>
  <si>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</si>
  <si>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</si>
  <si>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</si>
  <si>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</si>
  <si>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</si>
  <si>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</si>
  <si>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</si>
  <si>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</si>
  <si>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</si>
  <si>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</si>
  <si>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</si>
  <si>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</si>
  <si>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</si>
  <si>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</si>
  <si>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</si>
  <si>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</si>
  <si>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</si>
  <si>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</si>
  <si>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</si>
  <si>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</si>
  <si>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</si>
  <si>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</si>
  <si>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</si>
  <si>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</si>
  <si>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</si>
  <si>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</si>
  <si>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</si>
  <si>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</si>
  <si>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</si>
  <si>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</si>
  <si>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</si>
  <si>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</si>
  <si>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</si>
  <si>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</si>
  <si>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</si>
  <si>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</si>
  <si>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</si>
  <si>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</si>
  <si>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</si>
  <si>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</si>
  <si>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</si>
  <si>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</si>
  <si>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</si>
  <si>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</si>
  <si>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</si>
  <si>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</si>
  <si>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</si>
  <si>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</si>
  <si>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</si>
  <si>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</si>
  <si>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</si>
  <si>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</si>
  <si>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</si>
  <si>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</si>
  <si>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</si>
  <si>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</si>
  <si>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</si>
  <si>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</si>
  <si>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</si>
  <si>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</si>
  <si>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</si>
  <si>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</si>
  <si>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</si>
  <si>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</si>
  <si>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</si>
  <si>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</si>
  <si>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</si>
  <si>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</si>
  <si>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</si>
  <si>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</si>
  <si>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</si>
  <si>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</si>
  <si>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</si>
  <si>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</si>
  <si>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</si>
  <si>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</si>
  <si>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</si>
  <si>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</si>
  <si>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</si>
  <si>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</si>
  <si>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</si>
  <si>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</si>
  <si>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</si>
  <si>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</si>
  <si>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</si>
  <si>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</si>
  <si>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</si>
  <si>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</si>
  <si>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</si>
  <si>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</si>
  <si>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</si>
  <si>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</si>
  <si>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</si>
  <si>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</si>
  <si>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</si>
  <si>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</si>
  <si>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</si>
  <si>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</si>
  <si>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</si>
  <si>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</si>
  <si>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</si>
  <si>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</si>
  <si>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</si>
  <si>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</si>
  <si>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</si>
  <si>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</si>
  <si>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</si>
  <si>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</si>
  <si>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</si>
  <si>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</si>
  <si>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</si>
  <si>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</si>
  <si>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</si>
  <si>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</si>
  <si>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</si>
  <si>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</si>
  <si>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</si>
  <si>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</si>
  <si>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</si>
  <si>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</si>
  <si>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</si>
  <si>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</si>
  <si>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</si>
  <si>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</si>
  <si>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</si>
  <si>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</si>
  <si>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</si>
  <si>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</si>
  <si>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</si>
  <si>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</si>
  <si>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</si>
  <si>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</si>
  <si>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</si>
  <si>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</si>
  <si>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</si>
  <si>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</si>
  <si>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</si>
  <si>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</si>
  <si>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</si>
  <si>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</si>
  <si>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</si>
  <si>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</si>
  <si>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</si>
  <si>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</si>
  <si>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</si>
  <si>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</si>
  <si>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</si>
  <si>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</si>
  <si>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</si>
  <si>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</si>
  <si>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</si>
  <si>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</si>
  <si>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</si>
  <si>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</si>
  <si>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</si>
  <si>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</si>
  <si>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</si>
  <si>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</si>
  <si>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</si>
  <si>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</si>
  <si>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</si>
  <si>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</si>
  <si>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</si>
  <si>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</si>
  <si>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</si>
  <si>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</si>
  <si>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</si>
  <si>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</si>
  <si>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</si>
  <si>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</si>
  <si>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</si>
  <si>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</si>
  <si>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</si>
  <si>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</si>
  <si>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</si>
  <si>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</si>
  <si>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</si>
  <si>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</si>
  <si>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</si>
  <si>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</si>
  <si>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</si>
  <si>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</si>
  <si>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</si>
  <si>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</si>
  <si>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</si>
  <si>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</si>
  <si>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</si>
  <si>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</si>
  <si>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</si>
  <si>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</si>
  <si>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</si>
  <si>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</si>
  <si>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</si>
  <si>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</si>
  <si>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</si>
  <si>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</si>
  <si>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</si>
  <si>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</si>
  <si>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</si>
  <si>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</si>
  <si>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</si>
  <si>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</si>
  <si>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</si>
  <si>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</si>
  <si>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</si>
  <si>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</si>
  <si>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</si>
  <si>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</si>
  <si>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</si>
  <si>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</si>
  <si>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</si>
  <si>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</si>
  <si>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</si>
  <si>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</si>
  <si>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</si>
  <si>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</si>
  <si>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</si>
  <si>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</si>
  <si>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</si>
  <si>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</si>
  <si>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</si>
  <si>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</si>
  <si>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</si>
  <si>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</si>
  <si>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</si>
  <si>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</si>
  <si>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</si>
  <si>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</si>
  <si>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</si>
  <si>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</si>
  <si>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</si>
  <si>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</si>
  <si>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</si>
  <si>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</si>
  <si>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</si>
  <si>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</si>
  <si>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</si>
  <si>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</si>
  <si>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</si>
  <si>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</si>
  <si>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</si>
  <si>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</si>
  <si>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</si>
  <si>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</si>
  <si>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</si>
  <si>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</si>
  <si>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</si>
  <si>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</si>
  <si>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</si>
  <si>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</si>
  <si>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</si>
  <si>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</si>
  <si>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</si>
  <si>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</si>
  <si>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</si>
  <si>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</si>
  <si>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</si>
  <si>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</si>
  <si>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</si>
  <si>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</si>
  <si>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</si>
  <si>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</si>
  <si>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</si>
  <si>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</si>
  <si>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</si>
  <si>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</si>
  <si>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</si>
  <si>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</si>
  <si>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</si>
  <si>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</si>
  <si>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</si>
  <si>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</si>
  <si>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</si>
  <si>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</si>
  <si>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</si>
  <si>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</si>
  <si>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</si>
  <si>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</si>
  <si>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</si>
  <si>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</si>
  <si>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</si>
  <si>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</si>
  <si>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</si>
  <si>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</si>
  <si>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</si>
  <si>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</si>
  <si>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</si>
  <si>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</si>
  <si>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</si>
  <si>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</si>
  <si>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</si>
  <si>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</si>
  <si>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</si>
  <si>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</si>
  <si>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</si>
  <si>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</si>
  <si>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</si>
  <si>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</si>
  <si>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</si>
  <si>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</si>
  <si>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</si>
  <si>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</si>
  <si>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</si>
  <si>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</si>
  <si>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</si>
  <si>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</si>
  <si>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</si>
  <si>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</si>
  <si>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</si>
  <si>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</si>
  <si>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</si>
  <si>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</si>
  <si>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</si>
  <si>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</si>
  <si>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</si>
  <si>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</si>
  <si>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</si>
  <si>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</si>
  <si>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</si>
  <si>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</si>
  <si>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</si>
  <si>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</si>
  <si>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</si>
  <si>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</si>
  <si>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</si>
  <si>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</si>
  <si>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</si>
  <si>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</si>
  <si>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</si>
  <si>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</si>
  <si>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</si>
  <si>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</si>
  <si>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</si>
  <si>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</si>
  <si>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</si>
  <si>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</si>
  <si>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</si>
  <si>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</si>
  <si>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</si>
  <si>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</si>
  <si>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</si>
  <si>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</si>
  <si>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</si>
  <si>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</si>
  <si>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</si>
  <si>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</si>
  <si>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</si>
  <si>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</si>
  <si>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</si>
  <si>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</si>
  <si>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</si>
  <si>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</si>
  <si>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</si>
  <si>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</si>
  <si>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</si>
  <si>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</si>
  <si>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</si>
  <si>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</si>
  <si>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</si>
  <si>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</si>
  <si>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</si>
  <si>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</si>
  <si>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</si>
  <si>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</si>
  <si>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</si>
  <si>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</si>
  <si>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</si>
  <si>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</si>
  <si>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</si>
  <si>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</si>
  <si>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</si>
  <si>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</si>
  <si>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</si>
  <si>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</si>
  <si>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</si>
  <si>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</si>
  <si>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</si>
  <si>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</si>
  <si>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</si>
  <si>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</si>
  <si>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</si>
  <si>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</si>
  <si>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</si>
  <si>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</si>
  <si>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</si>
  <si>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</si>
  <si>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</si>
  <si>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</si>
  <si>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</si>
  <si>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</si>
  <si>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</si>
  <si>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</si>
  <si>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</si>
  <si>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</si>
  <si>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</si>
  <si>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</si>
  <si>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</si>
  <si>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</si>
  <si>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</si>
  <si>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</si>
  <si>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</si>
  <si>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</si>
  <si>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</si>
  <si>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</si>
  <si>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</si>
  <si>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</si>
  <si>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</si>
  <si>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</si>
  <si>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</si>
  <si>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</si>
  <si>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</si>
  <si>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</si>
  <si>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</si>
  <si>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</si>
  <si>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</si>
  <si>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</si>
  <si>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</si>
  <si>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</si>
  <si>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</si>
  <si>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</si>
  <si>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</si>
  <si>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</si>
  <si>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</si>
  <si>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</si>
  <si>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</si>
  <si>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</si>
  <si>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</si>
  <si>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</si>
  <si>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</si>
  <si>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</si>
  <si>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</si>
  <si>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</si>
  <si>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</si>
  <si>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</si>
  <si>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</si>
  <si>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</si>
  <si>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</si>
  <si>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</si>
  <si>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</si>
  <si>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</si>
  <si>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</si>
  <si>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</si>
  <si>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</si>
  <si>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</si>
  <si>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</si>
  <si>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</si>
  <si>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</si>
  <si>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</si>
  <si>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</si>
  <si>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</si>
  <si>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</si>
  <si>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</si>
  <si>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</si>
  <si>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</si>
  <si>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</si>
  <si>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</si>
  <si>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</si>
  <si>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</si>
  <si>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</si>
  <si>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</si>
  <si>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</si>
  <si>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</si>
  <si>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</si>
  <si>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</si>
  <si>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</si>
  <si>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</si>
  <si>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</si>
  <si>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</si>
  <si>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</si>
  <si>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</si>
  <si>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</si>
  <si>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</si>
  <si>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</si>
  <si>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</si>
  <si>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</si>
  <si>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</si>
  <si>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</si>
  <si>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</si>
  <si>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</si>
  <si>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</si>
  <si>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</si>
  <si>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</si>
  <si>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</si>
  <si>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</si>
  <si>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</si>
  <si>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</si>
  <si>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</si>
  <si>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</si>
  <si>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</si>
  <si>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</si>
  <si>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</si>
  <si>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</si>
  <si>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</si>
  <si>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</si>
  <si>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</si>
  <si>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</si>
  <si>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</si>
  <si>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</si>
  <si>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</si>
  <si>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</si>
  <si>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</si>
  <si>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</si>
  <si>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</si>
  <si>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</si>
  <si>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</si>
  <si>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</si>
  <si>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</si>
  <si>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</si>
  <si>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</si>
  <si>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</si>
  <si>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</si>
  <si>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</si>
  <si>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</si>
  <si>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</si>
  <si>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</si>
  <si>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</si>
  <si>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</si>
  <si>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</si>
  <si>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</si>
  <si>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</si>
  <si>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</si>
  <si>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</si>
  <si>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</si>
  <si>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</si>
  <si>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</si>
  <si>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</si>
  <si>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</si>
  <si>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</si>
  <si>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</si>
  <si>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</si>
  <si>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</si>
  <si>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</si>
  <si>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</si>
  <si>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</si>
  <si>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</si>
  <si>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</si>
  <si>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</si>
  <si>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</si>
  <si>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</si>
  <si>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</si>
  <si>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</si>
  <si>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</si>
  <si>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</si>
  <si>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</si>
  <si>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</si>
  <si>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</si>
  <si>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</si>
  <si>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</si>
  <si>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</si>
  <si>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</si>
  <si>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</si>
  <si>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</si>
  <si>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</si>
  <si>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</si>
  <si>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</si>
  <si>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</si>
  <si>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</si>
  <si>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</si>
  <si>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</si>
  <si>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</si>
  <si>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</si>
  <si>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</si>
  <si>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</si>
  <si>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</si>
  <si>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</si>
  <si>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</si>
  <si>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</si>
  <si>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</si>
  <si>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</si>
  <si>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</si>
  <si>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</si>
  <si>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</si>
  <si>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</si>
  <si>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</si>
  <si>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</si>
  <si>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</si>
  <si>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</si>
  <si>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</si>
  <si>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</si>
  <si>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</si>
  <si>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</si>
  <si>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</si>
  <si>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</si>
  <si>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</si>
  <si>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</si>
  <si>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</si>
  <si>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</si>
  <si>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</si>
  <si>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</si>
  <si>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</si>
  <si>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</si>
  <si>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</si>
  <si>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</si>
  <si>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</si>
  <si>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</si>
  <si>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</si>
  <si>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</si>
  <si>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</si>
  <si>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</si>
  <si>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</si>
  <si>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</si>
  <si>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</si>
  <si>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</si>
  <si>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</si>
  <si>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</si>
  <si>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</si>
  <si>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</si>
  <si>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</si>
  <si>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</si>
  <si>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</si>
  <si>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</si>
  <si>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</si>
  <si>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</si>
  <si>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</si>
  <si>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</si>
  <si>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</si>
  <si>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</si>
  <si>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</si>
  <si>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</si>
  <si>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</si>
  <si>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</si>
  <si>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</si>
  <si>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</si>
  <si>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</si>
  <si>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</si>
  <si>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</si>
  <si>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</si>
  <si>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</si>
  <si>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</si>
  <si>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</si>
  <si>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</si>
  <si>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</si>
  <si>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</si>
  <si>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</si>
  <si>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</si>
  <si>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</si>
  <si>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</si>
  <si>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</si>
  <si>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</si>
  <si>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</si>
  <si>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</si>
  <si>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</si>
  <si>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</si>
  <si>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</si>
  <si>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</si>
  <si>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</si>
  <si>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</si>
  <si>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</si>
  <si>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</si>
  <si>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</si>
  <si>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</si>
  <si>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</si>
  <si>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</si>
  <si>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</si>
  <si>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</si>
  <si>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</si>
  <si>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</si>
  <si>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</si>
  <si>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</si>
  <si>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</si>
  <si>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</si>
  <si>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</si>
  <si>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</si>
  <si>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</si>
  <si>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</si>
  <si>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</si>
  <si>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</si>
  <si>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</si>
  <si>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</si>
  <si>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</si>
  <si>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</si>
  <si>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</si>
  <si>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</si>
  <si>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</si>
  <si>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</si>
  <si>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</si>
  <si>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</si>
  <si>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</si>
  <si>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</si>
  <si>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</si>
  <si>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</si>
  <si>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</si>
  <si>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</si>
  <si>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</si>
  <si>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</si>
  <si>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</si>
  <si>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</si>
  <si>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</si>
  <si>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</si>
  <si>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</si>
  <si>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</si>
  <si>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</si>
  <si>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</si>
  <si>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</si>
  <si>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</si>
  <si>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</si>
  <si>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</si>
  <si>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</si>
  <si>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</si>
  <si>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</si>
  <si>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</si>
  <si>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</si>
  <si>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</si>
  <si>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</si>
  <si>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</si>
  <si>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</si>
  <si>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</si>
  <si>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</si>
  <si>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</si>
  <si>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</si>
  <si>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</si>
  <si>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</si>
  <si>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</si>
  <si>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</si>
  <si>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</si>
  <si>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</si>
  <si>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</si>
  <si>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</si>
  <si>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</si>
  <si>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</si>
  <si>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</si>
  <si>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</si>
  <si>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</si>
  <si>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</si>
  <si>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</si>
  <si>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</si>
  <si>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</si>
  <si>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</si>
  <si>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</si>
  <si>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</si>
  <si>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</si>
  <si>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</si>
  <si>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</si>
  <si>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</si>
  <si>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</si>
  <si>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</si>
  <si>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</si>
  <si>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</si>
  <si>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</si>
  <si>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</si>
  <si>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</si>
  <si>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</si>
  <si>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</si>
  <si>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</si>
  <si>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</si>
  <si>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</si>
  <si>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</si>
  <si>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</si>
  <si>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</si>
  <si>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</si>
  <si>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</si>
  <si>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</si>
  <si>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</si>
  <si>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</si>
  <si>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</si>
  <si>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</si>
  <si>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</si>
  <si>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</si>
  <si>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</si>
  <si>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</si>
  <si>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</si>
  <si>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</si>
  <si>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</si>
  <si>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</si>
  <si>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</si>
  <si>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</si>
  <si>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</si>
  <si>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</si>
  <si>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</si>
  <si>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</si>
  <si>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</si>
  <si>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</si>
  <si>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</si>
  <si>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</si>
  <si>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</si>
  <si>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</si>
  <si>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</si>
  <si>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</si>
  <si>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</si>
  <si>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</si>
  <si>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</si>
  <si>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</si>
  <si>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</si>
  <si>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</si>
  <si>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</si>
  <si>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</si>
  <si>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</si>
  <si>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</si>
  <si>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</si>
  <si>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</si>
  <si>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</si>
  <si>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</si>
  <si>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</si>
  <si>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</si>
  <si>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</si>
  <si>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</si>
  <si>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</si>
  <si>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</si>
  <si>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</si>
  <si>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</si>
  <si>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</si>
  <si>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</si>
  <si>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</si>
  <si>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</si>
  <si>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</si>
  <si>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</si>
  <si>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</si>
  <si>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</si>
  <si>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</si>
  <si>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</si>
  <si>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</si>
  <si>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</si>
  <si>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</si>
  <si>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</si>
  <si>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</si>
  <si>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</si>
  <si>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</si>
  <si>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</si>
  <si>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</si>
  <si>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</si>
  <si>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</si>
  <si>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</si>
  <si>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</si>
  <si>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</si>
  <si>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</si>
  <si>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</si>
  <si>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</si>
  <si>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</si>
  <si>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</si>
  <si>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</si>
  <si>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</si>
  <si>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</si>
  <si>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</si>
  <si>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</si>
  <si>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</si>
  <si>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</si>
  <si>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</si>
  <si>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</si>
  <si>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</si>
  <si>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</si>
  <si>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</si>
  <si>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</si>
  <si>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</si>
  <si>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</si>
  <si>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</si>
  <si>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</si>
  <si>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</si>
  <si>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</si>
  <si>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</si>
  <si>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</si>
  <si>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</si>
  <si>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</si>
  <si>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</si>
  <si>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</si>
  <si>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</si>
  <si>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</si>
  <si>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</si>
  <si>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</si>
  <si>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</si>
  <si>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</si>
  <si>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</si>
  <si>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</si>
  <si>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</si>
  <si>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</si>
  <si>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</si>
  <si>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</si>
  <si>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</si>
  <si>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</si>
  <si>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</si>
  <si>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</si>
  <si>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</si>
  <si>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</si>
  <si>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</si>
  <si>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</si>
  <si>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</si>
  <si>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</si>
  <si>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</si>
  <si>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</si>
  <si>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</si>
  <si>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</si>
  <si>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</si>
  <si>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</si>
  <si>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</si>
  <si>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</si>
  <si>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</si>
  <si>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</si>
  <si>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</si>
  <si>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</si>
  <si>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</si>
  <si>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</si>
  <si>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</si>
  <si>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</si>
  <si>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</si>
  <si>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</si>
  <si>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</si>
  <si>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</si>
  <si>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</si>
  <si>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</si>
  <si>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</si>
  <si>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</si>
  <si>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</si>
  <si>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</si>
  <si>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</si>
  <si>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</si>
  <si>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</si>
  <si>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</si>
  <si>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</si>
  <si>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</si>
  <si>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</si>
  <si>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</si>
  <si>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</si>
  <si>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</si>
  <si>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</si>
  <si>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</si>
  <si>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</si>
  <si>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</si>
  <si>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</si>
  <si>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</si>
  <si>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</si>
  <si>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</si>
  <si>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</si>
  <si>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</si>
  <si>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</si>
  <si>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</si>
  <si>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</si>
  <si>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</si>
  <si>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</si>
  <si>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</si>
  <si>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</si>
  <si>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</si>
  <si>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</si>
  <si>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</si>
  <si>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</si>
  <si>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</si>
  <si>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</si>
  <si>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</si>
  <si>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</si>
  <si>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</si>
  <si>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</si>
  <si>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</si>
  <si>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</si>
  <si>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</si>
  <si>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</si>
  <si>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</si>
  <si>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</si>
  <si>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</si>
  <si>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</si>
  <si>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</si>
  <si>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</si>
  <si>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</si>
  <si>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</si>
  <si>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</si>
  <si>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</si>
  <si>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</si>
  <si>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</si>
  <si>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</si>
  <si>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</si>
  <si>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</si>
  <si>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</si>
  <si>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</si>
  <si>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</si>
  <si>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</si>
  <si>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</si>
  <si>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</si>
  <si>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</si>
  <si>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</si>
  <si>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</si>
  <si>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</si>
  <si>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</si>
  <si>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</si>
  <si>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</si>
  <si>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</si>
  <si>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</si>
  <si>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</si>
  <si>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</si>
  <si>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</si>
  <si>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</si>
  <si>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</si>
  <si>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</si>
  <si>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</si>
  <si>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</si>
  <si>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</si>
  <si>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</si>
  <si>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</si>
  <si>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</si>
  <si>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</si>
  <si>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</si>
  <si>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</si>
  <si>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</si>
  <si>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</si>
  <si>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</si>
  <si>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</si>
  <si>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</si>
  <si>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</si>
  <si>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</si>
  <si>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</si>
  <si>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</si>
  <si>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</si>
  <si>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</si>
  <si>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</si>
  <si>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</si>
  <si>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</si>
  <si>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</si>
  <si>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</si>
  <si>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</si>
  <si>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</si>
  <si>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</si>
  <si>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</si>
  <si>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</si>
  <si>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</si>
  <si>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</si>
  <si>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</si>
  <si>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</si>
  <si>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</si>
  <si>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</si>
  <si>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</si>
  <si>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</si>
  <si>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</si>
  <si>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</si>
  <si>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</si>
  <si>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</si>
  <si>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</si>
  <si>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</si>
  <si>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</si>
  <si>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</si>
  <si>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</si>
  <si>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</si>
  <si>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</si>
  <si>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</si>
  <si>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</si>
  <si>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</si>
  <si>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</si>
  <si>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</si>
  <si>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</si>
  <si>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</si>
  <si>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</si>
  <si>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</si>
  <si>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</si>
  <si>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</si>
  <si>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</si>
  <si>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</si>
  <si>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</si>
  <si>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</si>
  <si>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</si>
  <si>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</si>
  <si>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</si>
  <si>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</si>
  <si>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</si>
  <si>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</si>
  <si>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</si>
  <si>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</si>
  <si>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</si>
  <si>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</si>
  <si>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</si>
  <si>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</si>
  <si>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</si>
  <si>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</si>
  <si>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</si>
  <si>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</si>
  <si>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</si>
  <si>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</si>
  <si>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</si>
  <si>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</si>
  <si>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</si>
  <si>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</si>
  <si>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</si>
  <si>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</si>
  <si>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</si>
  <si>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</si>
  <si>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</si>
  <si>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</si>
  <si>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</si>
  <si>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</si>
  <si>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</si>
  <si>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</si>
  <si>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</si>
  <si>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</si>
  <si>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</si>
  <si>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</si>
  <si>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</si>
  <si>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</si>
  <si>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</si>
  <si>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</si>
  <si>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</si>
  <si>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</si>
  <si>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</si>
  <si>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</si>
  <si>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</si>
  <si>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</si>
  <si>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</si>
  <si>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</si>
  <si>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</si>
  <si>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</si>
  <si>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</si>
  <si>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</si>
  <si>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</si>
  <si>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</si>
  <si>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</si>
  <si>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</si>
  <si>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</si>
  <si>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</si>
  <si>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</si>
  <si>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</si>
  <si>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</si>
  <si>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</si>
  <si>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</si>
  <si>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</si>
  <si>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</si>
  <si>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</si>
  <si>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</si>
  <si>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</si>
  <si>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</si>
  <si>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</si>
  <si>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</si>
  <si>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</si>
  <si>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</si>
  <si>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</si>
  <si>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</si>
  <si>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</si>
  <si>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</si>
  <si>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</si>
  <si>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</si>
  <si>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</si>
  <si>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</si>
  <si>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</si>
  <si>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</si>
  <si>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</si>
  <si>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</si>
  <si>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</si>
  <si>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</si>
  <si>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</si>
  <si>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</si>
  <si>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</si>
  <si>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</si>
  <si>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</si>
  <si>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</si>
  <si>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</si>
  <si>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</si>
  <si>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</si>
  <si>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</si>
  <si>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</si>
  <si>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</si>
  <si>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</si>
  <si>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</si>
  <si>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</si>
  <si>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</si>
  <si>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</si>
  <si>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</si>
  <si>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</si>
  <si>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</si>
  <si>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</si>
  <si>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</si>
  <si>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</si>
  <si>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</si>
  <si>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</si>
  <si>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</si>
  <si>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</si>
  <si>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</si>
  <si>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</si>
  <si>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</si>
  <si>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</si>
  <si>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</si>
  <si>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</si>
  <si>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</si>
  <si>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</si>
  <si>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</si>
  <si>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</si>
  <si>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</si>
  <si>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</si>
  <si>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</si>
  <si>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</si>
  <si>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</si>
  <si>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</si>
  <si>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</si>
  <si>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</si>
  <si>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</si>
  <si>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</si>
  <si>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</si>
  <si>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</si>
  <si>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</si>
  <si>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</si>
  <si>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</si>
  <si>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</si>
  <si>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</si>
  <si>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</si>
  <si>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</si>
  <si>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</si>
  <si>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</si>
  <si>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</si>
  <si>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</si>
  <si>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</si>
  <si>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</si>
  <si>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</si>
  <si>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</si>
  <si>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</si>
  <si>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</si>
  <si>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</si>
  <si>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</si>
  <si>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</si>
  <si>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</si>
  <si>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</si>
  <si>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</si>
  <si>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</si>
  <si>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</si>
  <si>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</si>
  <si>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</si>
  <si>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</si>
  <si>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</si>
  <si>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</si>
  <si>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</si>
  <si>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</si>
  <si>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</si>
  <si>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</si>
  <si>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</si>
  <si>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</si>
  <si>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</si>
  <si>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</si>
  <si>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</si>
  <si>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</si>
  <si>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</si>
  <si>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</si>
  <si>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</si>
  <si>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</si>
  <si>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</si>
  <si>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</si>
  <si>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</si>
  <si>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</si>
  <si>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</si>
  <si>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</si>
  <si>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</si>
  <si>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</si>
  <si>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</si>
  <si>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</si>
  <si>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</si>
  <si>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</si>
  <si>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</si>
  <si>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</si>
  <si>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</si>
  <si>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</si>
  <si>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</si>
  <si>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</si>
  <si>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</si>
  <si>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</si>
  <si>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</si>
  <si>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</si>
  <si>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</si>
  <si>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</si>
  <si>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</si>
  <si>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</si>
  <si>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</si>
  <si>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</si>
  <si>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</si>
  <si>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</si>
  <si>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</si>
  <si>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</si>
  <si>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</si>
  <si>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</si>
  <si>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</si>
  <si>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</si>
  <si>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</si>
  <si>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</si>
  <si>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</si>
  <si>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</si>
  <si>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</si>
  <si>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</si>
  <si>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</si>
  <si>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</si>
  <si>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</si>
  <si>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</si>
  <si>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</si>
  <si>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</si>
  <si>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</si>
  <si>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</si>
  <si>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</si>
  <si>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</si>
  <si>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</si>
  <si>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</si>
  <si>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</si>
  <si>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</si>
  <si>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</si>
  <si>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</si>
  <si>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</si>
  <si>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</si>
  <si>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</si>
  <si>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</si>
  <si>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</si>
  <si>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</si>
  <si>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</si>
  <si>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</si>
  <si>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</si>
  <si>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</si>
  <si>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</si>
  <si>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</si>
  <si>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</si>
  <si>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</si>
  <si>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</si>
  <si>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</si>
  <si>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</si>
  <si>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</si>
  <si>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</si>
  <si>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</si>
  <si>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</si>
  <si>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</si>
  <si>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</si>
  <si>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</si>
  <si>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</si>
  <si>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</si>
  <si>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</si>
  <si>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</si>
  <si>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</si>
  <si>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</si>
  <si>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</si>
  <si>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</si>
  <si>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</si>
  <si>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</si>
  <si>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</si>
  <si>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</si>
  <si>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</si>
  <si>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</si>
  <si>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</si>
  <si>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</si>
  <si>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</si>
  <si>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</si>
  <si>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</si>
  <si>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</si>
  <si>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</si>
  <si>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</si>
  <si>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</si>
  <si>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</si>
  <si>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</si>
  <si>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</si>
  <si>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</si>
  <si>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</si>
  <si>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</si>
  <si>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</si>
  <si>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</si>
  <si>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</si>
  <si>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</si>
  <si>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</si>
  <si>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</si>
  <si>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</si>
  <si>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</si>
  <si>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</si>
  <si>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</si>
  <si>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</si>
  <si>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</si>
  <si>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</si>
  <si>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</si>
  <si>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</si>
  <si>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</si>
  <si>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</si>
  <si>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</si>
  <si>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</si>
  <si>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</si>
  <si>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</si>
  <si>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</si>
  <si>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</si>
  <si>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</si>
  <si>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</si>
  <si>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</si>
  <si>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</si>
  <si>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</si>
  <si>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</si>
  <si>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</si>
  <si>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</si>
  <si>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</si>
  <si>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</si>
  <si>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</si>
  <si>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</si>
  <si>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</si>
  <si>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</si>
  <si>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</si>
  <si>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</si>
  <si>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</si>
  <si>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</si>
  <si>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</si>
  <si>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</si>
  <si>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</si>
  <si>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</si>
  <si>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</si>
  <si>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</si>
  <si>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</si>
  <si>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</si>
  <si>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</si>
  <si>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</si>
  <si>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</si>
  <si>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</si>
  <si>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</si>
  <si>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</si>
  <si>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</si>
  <si>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</si>
  <si>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</si>
  <si>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</si>
  <si>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</si>
  <si>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</si>
  <si>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</si>
  <si>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</si>
  <si>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</si>
  <si>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</si>
  <si>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</si>
  <si>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</si>
  <si>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</si>
  <si>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</si>
  <si>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</si>
  <si>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</si>
  <si>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</si>
  <si>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</si>
  <si>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</si>
  <si>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</si>
  <si>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</si>
  <si>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</si>
  <si>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</si>
  <si>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</si>
  <si>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</si>
  <si>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</si>
  <si>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</si>
  <si>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</si>
  <si>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</si>
  <si>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</si>
  <si>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</si>
  <si>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</si>
  <si>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</si>
  <si>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</si>
  <si>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</si>
  <si>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</si>
  <si>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</si>
  <si>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</si>
  <si>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</si>
  <si>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</si>
  <si>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</si>
  <si>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</si>
  <si>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</si>
  <si>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</si>
  <si>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</si>
  <si>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</si>
  <si>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</si>
  <si>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</si>
  <si>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</si>
  <si>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</si>
  <si>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</si>
  <si>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</si>
  <si>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</si>
  <si>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</si>
  <si>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</si>
  <si>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</si>
  <si>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</si>
  <si>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</si>
  <si>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</si>
  <si>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</si>
  <si>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</si>
  <si>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</si>
  <si>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</si>
  <si>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</si>
  <si>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</si>
  <si>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</si>
  <si>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</si>
  <si>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</si>
  <si>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</si>
  <si>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</si>
  <si>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</si>
  <si>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</si>
  <si>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</si>
  <si>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</si>
  <si>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</si>
  <si>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</si>
  <si>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</si>
  <si>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</si>
  <si>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</si>
  <si>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</si>
  <si>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</si>
  <si>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</si>
  <si>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</si>
  <si>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</si>
  <si>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</si>
  <si>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</si>
  <si>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</si>
  <si>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</si>
  <si>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</si>
  <si>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</si>
  <si>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</si>
  <si>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</si>
  <si>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</si>
  <si>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</si>
  <si>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</si>
  <si>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</si>
  <si>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</si>
  <si>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</si>
  <si>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</si>
  <si>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</si>
  <si>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</si>
  <si>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</si>
  <si>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</si>
  <si>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</si>
  <si>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</si>
  <si>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</si>
  <si>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</si>
  <si>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</si>
  <si>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</si>
  <si>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</si>
  <si>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</si>
  <si>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</si>
  <si>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</si>
  <si>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</si>
  <si>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</si>
  <si>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</si>
  <si>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</si>
  <si>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</si>
  <si>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</si>
  <si>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</si>
  <si>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</si>
  <si>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</si>
  <si>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</si>
  <si>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</si>
  <si>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</si>
  <si>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</si>
  <si>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</si>
  <si>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</si>
  <si>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</si>
  <si>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</si>
  <si>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</si>
  <si>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</si>
  <si>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</si>
  <si>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</si>
  <si>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</si>
  <si>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</si>
  <si>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</si>
  <si>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</si>
  <si>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</si>
  <si>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</si>
  <si>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</si>
  <si>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</si>
  <si>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</si>
  <si>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</si>
  <si>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</si>
  <si>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</si>
  <si>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</si>
  <si>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</si>
  <si>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</si>
  <si>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</si>
  <si>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</si>
  <si>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</si>
  <si>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</si>
  <si>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</si>
  <si>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</si>
  <si>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</si>
  <si>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</si>
  <si>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</si>
  <si>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</si>
  <si>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</si>
  <si>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</si>
  <si>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</si>
  <si>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</si>
  <si>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</si>
  <si>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</si>
  <si>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</si>
  <si>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</si>
  <si>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</si>
  <si>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</si>
  <si>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</si>
  <si>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</si>
  <si>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</si>
  <si>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</si>
  <si>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</si>
  <si>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</si>
  <si>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</si>
  <si>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</si>
  <si>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</si>
  <si>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</si>
  <si>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</si>
  <si>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</si>
  <si>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</si>
  <si>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</si>
  <si>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</si>
  <si>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</si>
  <si>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</si>
  <si>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</si>
  <si>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</si>
  <si>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</si>
  <si>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</si>
  <si>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</si>
  <si>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</si>
  <si>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</si>
  <si>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</si>
  <si>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</si>
  <si>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</si>
  <si>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</si>
  <si>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</si>
  <si>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</si>
  <si>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</si>
  <si>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</si>
  <si>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</si>
  <si>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</si>
  <si>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</si>
  <si>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</si>
  <si>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</si>
  <si>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</si>
  <si>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</si>
  <si>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</si>
  <si>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</si>
  <si>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</si>
  <si>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</si>
  <si>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</si>
  <si>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</si>
  <si>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</si>
  <si>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</si>
  <si>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</si>
  <si>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</si>
  <si>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</si>
  <si>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</si>
  <si>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</si>
  <si>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</si>
  <si>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</si>
  <si>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</si>
  <si>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</si>
  <si>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</si>
  <si>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</si>
  <si>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</si>
  <si>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</si>
  <si>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</si>
  <si>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</si>
  <si>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</si>
  <si>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</si>
  <si>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</si>
  <si>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</si>
  <si>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</si>
  <si>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</si>
  <si>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</si>
  <si>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</si>
  <si>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</si>
  <si>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</si>
  <si>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</si>
  <si>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</si>
  <si>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</si>
  <si>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</si>
  <si>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</si>
  <si>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</si>
  <si>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</si>
  <si>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</si>
  <si>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</si>
  <si>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</si>
  <si>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</si>
  <si>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</si>
  <si>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</si>
  <si>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</si>
  <si>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</si>
  <si>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</si>
  <si>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</si>
  <si>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</si>
  <si>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</si>
  <si>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</si>
  <si>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</si>
  <si>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</si>
  <si>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</si>
  <si>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</si>
  <si>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</si>
  <si>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</si>
  <si>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</si>
  <si>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</si>
  <si>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</si>
  <si>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</si>
  <si>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</si>
  <si>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</si>
  <si>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</si>
  <si>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</si>
  <si>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</si>
  <si>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</si>
  <si>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</si>
  <si>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</si>
  <si>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</si>
  <si>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</si>
  <si>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</si>
  <si>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</si>
  <si>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</si>
  <si>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</si>
  <si>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</si>
  <si>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</si>
  <si>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</si>
  <si>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</si>
  <si>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</si>
  <si>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</si>
  <si>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</si>
  <si>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</si>
  <si>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</si>
  <si>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</si>
  <si>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</si>
  <si>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</si>
  <si>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</si>
  <si>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</si>
  <si>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</si>
  <si>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</si>
  <si>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</si>
  <si>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</si>
  <si>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</si>
  <si>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</si>
  <si>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</si>
  <si>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</si>
  <si>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</si>
  <si>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</si>
  <si>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</si>
  <si>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</si>
  <si>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</si>
  <si>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</si>
  <si>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</si>
  <si>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</si>
  <si>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</si>
  <si>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</si>
  <si>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</si>
  <si>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</si>
  <si>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</si>
  <si>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</si>
  <si>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</si>
  <si>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</si>
  <si>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</si>
  <si>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</si>
  <si>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</si>
  <si>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</si>
  <si>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</si>
  <si>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</si>
  <si>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</si>
  <si>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</si>
  <si>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</si>
  <si>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</si>
  <si>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</si>
  <si>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</si>
  <si>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</si>
  <si>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</si>
  <si>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</si>
  <si>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</si>
  <si>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</si>
  <si>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</si>
  <si>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</si>
  <si>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</si>
  <si>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</si>
  <si>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</si>
  <si>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</si>
  <si>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</si>
  <si>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</si>
  <si>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</si>
  <si>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</si>
  <si>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</si>
  <si>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</si>
  <si>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</si>
  <si>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</si>
  <si>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</si>
  <si>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</si>
  <si>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</si>
  <si>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</si>
  <si>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</si>
  <si>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</si>
  <si>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</si>
  <si>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</si>
  <si>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</si>
  <si>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</si>
  <si>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</si>
  <si>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</si>
  <si>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</si>
  <si>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</si>
  <si>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</si>
  <si>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</si>
  <si>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</si>
  <si>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</si>
  <si>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</si>
  <si>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</si>
  <si>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</si>
  <si>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</si>
  <si>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</si>
  <si>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</si>
  <si>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</si>
  <si>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</si>
  <si>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</si>
  <si>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</si>
  <si>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</si>
  <si>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</si>
  <si>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</si>
  <si>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</si>
  <si>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</si>
  <si>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</si>
  <si>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</si>
  <si>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</si>
  <si>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</si>
  <si>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</si>
  <si>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</si>
  <si>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</si>
  <si>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</si>
  <si>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</si>
  <si>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</si>
  <si>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</si>
  <si>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</si>
  <si>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</si>
  <si>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</si>
  <si>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</si>
  <si>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</si>
  <si>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</si>
  <si>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</si>
  <si>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</si>
  <si>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</si>
  <si>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</si>
  <si>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</si>
  <si>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</si>
  <si>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</si>
  <si>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</si>
  <si>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</si>
  <si>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</si>
  <si>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</si>
  <si>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</si>
  <si>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</si>
  <si>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</si>
  <si>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</si>
  <si>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</si>
  <si>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</si>
  <si>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</si>
  <si>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</si>
  <si>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</si>
  <si>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</si>
  <si>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</si>
  <si>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</si>
  <si>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</si>
  <si>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</si>
  <si>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</si>
  <si>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</si>
  <si>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</si>
  <si>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</si>
  <si>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</si>
  <si>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</si>
  <si>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</si>
  <si>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</si>
  <si>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</si>
  <si>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</si>
  <si>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</si>
  <si>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</si>
  <si>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</si>
  <si>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</si>
  <si>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</si>
  <si>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</si>
  <si>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</si>
  <si>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</si>
  <si>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</si>
  <si>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</si>
  <si>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</si>
  <si>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</si>
  <si>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</si>
  <si>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</si>
  <si>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</si>
  <si>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</si>
  <si>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</si>
  <si>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</si>
  <si>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</si>
  <si>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</si>
  <si>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</si>
  <si>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</si>
  <si>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</si>
  <si>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</si>
  <si>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</si>
  <si>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</si>
  <si>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</si>
  <si>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</si>
  <si>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</si>
  <si>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</si>
  <si>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</si>
  <si>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</si>
  <si>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</si>
  <si>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</si>
  <si>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</si>
  <si>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</si>
  <si>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</si>
  <si>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</si>
  <si>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</si>
  <si>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</si>
  <si>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</si>
  <si>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</si>
  <si>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</si>
  <si>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</si>
  <si>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</si>
  <si>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</si>
  <si>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</si>
  <si>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</si>
  <si>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</si>
  <si>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</si>
  <si>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</si>
  <si>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</si>
  <si>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</si>
  <si>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</si>
  <si>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</si>
  <si>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</si>
  <si>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</si>
  <si>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</si>
  <si>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</si>
  <si>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</si>
  <si>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</si>
  <si>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</si>
  <si>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</si>
  <si>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</si>
  <si>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</si>
  <si>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</si>
  <si>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</si>
  <si>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</si>
  <si>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</si>
  <si>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</si>
  <si>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</si>
  <si>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</si>
  <si>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</si>
  <si>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</si>
  <si>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</si>
  <si>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</si>
  <si>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</si>
  <si>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</si>
  <si>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</si>
  <si>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</si>
  <si>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</si>
  <si>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</si>
  <si>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</si>
  <si>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</si>
  <si>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</si>
  <si>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</si>
  <si>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</si>
  <si>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</si>
  <si>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</si>
  <si>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</si>
  <si>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</si>
  <si>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</si>
  <si>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</si>
  <si>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</si>
  <si>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</si>
  <si>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</si>
  <si>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</si>
  <si>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</si>
  <si>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</si>
  <si>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</si>
  <si>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</si>
  <si>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</si>
  <si>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</si>
  <si>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</si>
  <si>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</si>
  <si>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</si>
  <si>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</si>
  <si>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</si>
  <si>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</si>
  <si>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</si>
  <si>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</si>
  <si>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</si>
  <si>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</si>
  <si>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</si>
  <si>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</si>
  <si>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</si>
  <si>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</si>
  <si>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</si>
  <si>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</si>
  <si>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</si>
  <si>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</si>
  <si>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</si>
  <si>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</si>
  <si>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</si>
  <si>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</si>
  <si>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</si>
  <si>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</si>
  <si>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</si>
  <si>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</si>
  <si>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</si>
  <si>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</si>
  <si>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</si>
  <si>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</si>
  <si>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</si>
  <si>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</si>
  <si>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</si>
  <si>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</si>
  <si>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</si>
  <si>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</si>
  <si>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</si>
  <si>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</si>
  <si>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</si>
  <si>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</si>
  <si>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</si>
  <si>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</si>
  <si>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</si>
  <si>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</si>
  <si>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</si>
  <si>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</si>
  <si>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</si>
  <si>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</si>
  <si>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</si>
  <si>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</si>
  <si>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</si>
  <si>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</si>
  <si>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</si>
  <si>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</si>
  <si>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</si>
  <si>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</si>
  <si>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</si>
  <si>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</si>
  <si>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</si>
  <si>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</si>
  <si>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</si>
  <si>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</si>
  <si>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</si>
  <si>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</si>
  <si>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</si>
  <si>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</si>
  <si>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</si>
  <si>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</si>
  <si>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</si>
  <si>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</si>
  <si>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</si>
  <si>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</si>
  <si>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</si>
  <si>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</si>
  <si>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</si>
  <si>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</si>
  <si>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</si>
  <si>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</si>
  <si>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</si>
  <si>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</si>
  <si>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</si>
  <si>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</si>
  <si>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</si>
  <si>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</si>
  <si>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</si>
  <si>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</si>
  <si>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</si>
  <si>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</si>
  <si>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</si>
  <si>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</si>
  <si>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</si>
  <si>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</si>
  <si>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</si>
  <si>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</si>
  <si>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</si>
  <si>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</si>
  <si>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</si>
  <si>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</si>
  <si>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</si>
  <si>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</si>
  <si>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</si>
  <si>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</si>
  <si>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</si>
  <si>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</si>
  <si>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</si>
  <si>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</si>
  <si>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</si>
  <si>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</si>
  <si>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</si>
  <si>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</si>
  <si>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</si>
  <si>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</si>
  <si>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</si>
  <si>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</si>
  <si>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</si>
  <si>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</si>
  <si>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</si>
  <si>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</si>
  <si>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</si>
  <si>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</si>
  <si>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</si>
  <si>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</si>
  <si>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</si>
  <si>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</si>
  <si>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</si>
  <si>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</si>
  <si>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</si>
  <si>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</si>
  <si>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</si>
  <si>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</si>
  <si>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</si>
  <si>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</si>
  <si>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</si>
  <si>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</si>
  <si>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</si>
  <si>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</si>
  <si>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</si>
  <si>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</si>
  <si>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</si>
  <si>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</si>
  <si>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</si>
  <si>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</si>
  <si>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</si>
  <si>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</si>
  <si>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</si>
  <si>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</si>
  <si>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</si>
  <si>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</si>
  <si>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</si>
  <si>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</si>
  <si>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</si>
  <si>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</si>
  <si>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</si>
  <si>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</si>
  <si>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</si>
  <si>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</si>
  <si>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</si>
  <si>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</si>
  <si>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</si>
  <si>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</si>
  <si>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</si>
  <si>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</si>
  <si>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</si>
  <si>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</si>
  <si>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</si>
  <si>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</si>
  <si>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</si>
  <si>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</si>
  <si>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</si>
  <si>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</si>
  <si>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2276 SVEUČILIŠTE J. J. STROSSMAYERA U OSIJEKU - PREHRAMBENO TEHNOLOŠKI FAKULTET</t>
  </si>
  <si>
    <t>Osijek, 26.9.2022.</t>
  </si>
  <si>
    <t>Maja Babić</t>
  </si>
  <si>
    <t>031/224-306</t>
  </si>
  <si>
    <t>maja.babic@ptfos.hr</t>
  </si>
  <si>
    <t>HRVATSKA ZAKLADA ZA ZNANOST (52209)</t>
  </si>
  <si>
    <t>MINISTARSTVO POLJOPRIVREDE (1079)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</si>
</sst>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13" fillId="0" borderId="1" xfId="125" quotePrefix="1" applyNumberFormat="1" applyFill="1" applyProtection="1">
      <alignment horizontal="left" vertical="center" indent="1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workbookViewId="0">
      <selection activeCell="C3" sqref="C3:E3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2" t="s">
        <v>5277</v>
      </c>
      <c r="D3" s="353"/>
      <c r="E3" s="354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5" t="s">
        <v>5278</v>
      </c>
      <c r="D4" s="356"/>
      <c r="E4" s="357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5" t="s">
        <v>5279</v>
      </c>
      <c r="D5" s="356"/>
      <c r="E5" s="357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5" t="s">
        <v>5280</v>
      </c>
      <c r="D6" s="356"/>
      <c r="E6" s="357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5" t="s">
        <v>5281</v>
      </c>
      <c r="D7" s="356"/>
      <c r="E7" s="357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2" t="s">
        <v>5270</v>
      </c>
      <c r="C9" s="361"/>
      <c r="D9" s="361"/>
      <c r="E9" s="361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2" t="s">
        <v>3</v>
      </c>
      <c r="C11" s="361"/>
      <c r="D11" s="361"/>
      <c r="E11" s="361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8" t="s">
        <v>5082</v>
      </c>
      <c r="C13" s="359"/>
      <c r="D13" s="359"/>
      <c r="E13" s="359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4445600</v>
      </c>
      <c r="D16" s="107">
        <f>+D17+D18</f>
        <v>4475115.05</v>
      </c>
      <c r="E16" s="107">
        <f>+E17+E18</f>
        <v>4458590.0999999996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4445308</v>
      </c>
      <c r="D17" s="110">
        <f>+'A.1 PRIHODI'!D30</f>
        <v>4474820.13</v>
      </c>
      <c r="E17" s="110">
        <f>+'A.1 PRIHODI'!D44</f>
        <v>4458292.26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292</v>
      </c>
      <c r="D18" s="110">
        <f>+'A.1 PRIHODI'!D33</f>
        <v>294.92</v>
      </c>
      <c r="E18" s="110">
        <f>+'A.1 PRIHODI'!D47</f>
        <v>297.83999999999997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4812637</v>
      </c>
      <c r="D19" s="114">
        <f>+D20+D21</f>
        <v>4811750.6499999994</v>
      </c>
      <c r="E19" s="114">
        <f>+E20+E21</f>
        <v>4791601.3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4663978</v>
      </c>
      <c r="D20" s="116">
        <f>+'A.2 RASHODI'!D22</f>
        <v>4664813.1899999995</v>
      </c>
      <c r="E20" s="116">
        <f>+'A.2 RASHODI'!D39</f>
        <v>4647995.38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148659</v>
      </c>
      <c r="D21" s="116">
        <f>+'A.2 RASHODI'!D30</f>
        <v>146937.46000000002</v>
      </c>
      <c r="E21" s="116">
        <f>+'A.2 RASHODI'!D47</f>
        <v>143605.91999999998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-367037</v>
      </c>
      <c r="D22" s="107">
        <f>+D16-D19</f>
        <v>-336635.59999999963</v>
      </c>
      <c r="E22" s="107">
        <f>+E16-E19</f>
        <v>-333011.20000000019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0"/>
      <c r="C23" s="361"/>
      <c r="D23" s="361"/>
      <c r="E23" s="361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2" t="s">
        <v>5085</v>
      </c>
      <c r="C24" s="361"/>
      <c r="D24" s="361"/>
      <c r="E24" s="361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1333931</v>
      </c>
      <c r="D29" s="115">
        <f>+'Unos prijenosa'!D13</f>
        <v>966894</v>
      </c>
      <c r="E29" s="115">
        <f>+'Unos prijenosa'!D21</f>
        <v>630258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-966894</v>
      </c>
      <c r="D30" s="119">
        <f>+'Unos prijenosa'!D15</f>
        <v>-630258</v>
      </c>
      <c r="E30" s="120">
        <f>+'Unos prijenosa'!D23</f>
        <v>-297247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367037</v>
      </c>
      <c r="D31" s="114">
        <f t="shared" ref="D31:E31" si="2">+D27-D28+D29+D30</f>
        <v>336636</v>
      </c>
      <c r="E31" s="114">
        <f t="shared" si="2"/>
        <v>333011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0"/>
      <c r="C32" s="361"/>
      <c r="D32" s="361"/>
      <c r="E32" s="361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0.40000000037252903</v>
      </c>
      <c r="E33" s="124">
        <f>+E22+E31</f>
        <v>-0.20000000018626451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2" t="s">
        <v>5270</v>
      </c>
      <c r="C55" s="361"/>
      <c r="D55" s="361"/>
      <c r="E55" s="361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2" t="s">
        <v>3</v>
      </c>
      <c r="C57" s="361"/>
      <c r="D57" s="361"/>
      <c r="E57" s="361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8" t="s">
        <v>5082</v>
      </c>
      <c r="C59" s="359"/>
      <c r="D59" s="359"/>
      <c r="E59" s="359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33495373.200000003</v>
      </c>
      <c r="D62" s="107">
        <f>+D63+D64</f>
        <v>33717754.344225004</v>
      </c>
      <c r="E62" s="107">
        <f>+E63+E64</f>
        <v>33593247.108450003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33493173.126000002</v>
      </c>
      <c r="D63" s="110">
        <f t="shared" ref="D63:E63" si="3">+D17*7.5345</f>
        <v>33715532.269485004</v>
      </c>
      <c r="E63" s="110">
        <f t="shared" si="3"/>
        <v>33591003.032970004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2200.0740000000001</v>
      </c>
      <c r="D64" s="110">
        <f t="shared" ref="D64:E67" si="4">+D18*7.5345</f>
        <v>2222.07474</v>
      </c>
      <c r="E64" s="110">
        <f t="shared" si="4"/>
        <v>2244.07548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36260813.476500005</v>
      </c>
      <c r="D65" s="114">
        <f>+D66+D67</f>
        <v>36254135.272424996</v>
      </c>
      <c r="E65" s="114">
        <f>+E66+E67</f>
        <v>36102319.994850002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35140742.241000004</v>
      </c>
      <c r="D66" s="110">
        <f t="shared" si="4"/>
        <v>35147034.980054997</v>
      </c>
      <c r="E66" s="110">
        <f t="shared" si="4"/>
        <v>35020321.190609999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1120071.2355</v>
      </c>
      <c r="D67" s="110">
        <f t="shared" si="4"/>
        <v>1107100.2923700002</v>
      </c>
      <c r="E67" s="110">
        <f t="shared" si="4"/>
        <v>1081998.80424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-2765440.2765000015</v>
      </c>
      <c r="D68" s="107">
        <f>+D62-D65</f>
        <v>-2536380.9281999916</v>
      </c>
      <c r="E68" s="107">
        <f>+E62-E65</f>
        <v>-2509072.8863999993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60"/>
      <c r="C69" s="361"/>
      <c r="D69" s="361"/>
      <c r="E69" s="361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2" t="s">
        <v>5085</v>
      </c>
      <c r="C70" s="361"/>
      <c r="D70" s="361"/>
      <c r="E70" s="361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10050503.1195</v>
      </c>
      <c r="D75" s="110">
        <f t="shared" si="9"/>
        <v>7285062.8430000003</v>
      </c>
      <c r="E75" s="110">
        <f t="shared" si="9"/>
        <v>4748678.9010000005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-7285062.8430000003</v>
      </c>
      <c r="D76" s="110">
        <f t="shared" si="10"/>
        <v>-4748678.9010000005</v>
      </c>
      <c r="E76" s="110">
        <f t="shared" si="10"/>
        <v>-2239607.5215000003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2765440.2764999997</v>
      </c>
      <c r="D77" s="114">
        <f t="shared" ref="D77:E77" si="11">+D73-D74+D75+D76</f>
        <v>2536383.9419999998</v>
      </c>
      <c r="E77" s="114">
        <f t="shared" si="11"/>
        <v>2509071.3795000003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60"/>
      <c r="C78" s="361"/>
      <c r="D78" s="361"/>
      <c r="E78" s="361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3.0138000082224607</v>
      </c>
      <c r="E79" s="124">
        <f t="shared" si="12"/>
        <v>-1.5068999989889562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6" t="s">
        <v>5115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7" t="s">
        <v>236</v>
      </c>
      <c r="C4" s="368"/>
      <c r="D4" s="369" t="s">
        <v>1711</v>
      </c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1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7" t="s">
        <v>236</v>
      </c>
      <c r="C15" s="368"/>
      <c r="D15" s="369" t="s">
        <v>1782</v>
      </c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1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7" t="s">
        <v>236</v>
      </c>
      <c r="C26" s="368"/>
      <c r="D26" s="369" t="s">
        <v>3026</v>
      </c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1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16" workbookViewId="0">
      <selection activeCell="C174" sqref="C17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30" activePane="bottomRight" state="frozen"/>
      <selection pane="topRight" activeCell="B1" sqref="B1"/>
      <selection pane="bottomLeft" activeCell="A3" sqref="A3"/>
      <selection pane="bottomRight" activeCell="A37" sqref="A37:B38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2" t="s">
        <v>3542</v>
      </c>
      <c r="B1" s="372"/>
      <c r="C1" s="372"/>
      <c r="D1" s="372"/>
      <c r="E1" s="372"/>
      <c r="F1" s="372"/>
      <c r="G1" s="372"/>
      <c r="H1" s="372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3" t="s">
        <v>5080</v>
      </c>
      <c r="B615" s="373"/>
      <c r="C615" s="373"/>
      <c r="D615" s="373"/>
      <c r="E615" s="373"/>
      <c r="F615" s="373"/>
      <c r="G615" s="373"/>
      <c r="H615" s="373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H15" sqref="H1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3" t="s">
        <v>5271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52</v>
      </c>
      <c r="D3" s="83" t="str">
        <f t="shared" ref="D3:D66" si="1">IFERROR(VLOOKUP(E3,$R$6:$U$108,4,FALSE),"")</f>
        <v xml:space="preserve">Ostale pomoći i darovnice </v>
      </c>
      <c r="E3" s="95">
        <v>631110000</v>
      </c>
      <c r="F3" s="134" t="str">
        <f t="shared" ref="F3:F66" si="2">IFERROR(VLOOKUP(E3,$R$6:$U$108,2,FALSE),"")</f>
        <v>Tekuće pomoći od inozemnih vlada u EU</v>
      </c>
      <c r="G3" s="128">
        <v>139359</v>
      </c>
      <c r="H3" s="128">
        <v>140752.59</v>
      </c>
      <c r="I3" s="128">
        <v>142146.18</v>
      </c>
      <c r="J3" s="95"/>
      <c r="L3" s="86" t="str">
        <f>LEFT(E3,2)</f>
        <v>63</v>
      </c>
      <c r="M3" s="86" t="str">
        <f>LEFT(E3,3)</f>
        <v>631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52</v>
      </c>
      <c r="D4" s="83" t="str">
        <f t="shared" si="1"/>
        <v xml:space="preserve">Ostale pomoći i darovnice </v>
      </c>
      <c r="E4" s="95">
        <v>631120000</v>
      </c>
      <c r="F4" s="134" t="str">
        <f t="shared" si="2"/>
        <v>Tekuće pomoći od inozemnih vlada izvan EU</v>
      </c>
      <c r="G4" s="128">
        <v>18582</v>
      </c>
      <c r="H4" s="128">
        <v>18767.82</v>
      </c>
      <c r="I4" s="128">
        <v>18953.64</v>
      </c>
      <c r="J4" s="95"/>
      <c r="L4" s="86" t="str">
        <f t="shared" ref="L4:L67" si="3">LEFT(E4,2)</f>
        <v>63</v>
      </c>
      <c r="M4" s="86" t="str">
        <f t="shared" ref="M4:M67" si="4">LEFT(E4,3)</f>
        <v>631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52</v>
      </c>
      <c r="D5" s="83" t="str">
        <f t="shared" si="1"/>
        <v xml:space="preserve">Ostale pomoći i darovnice </v>
      </c>
      <c r="E5" s="95">
        <v>6361</v>
      </c>
      <c r="F5" s="134" t="str">
        <f t="shared" si="2"/>
        <v>Tekuće pomoći proračunskim korisnicima iz proračuna JLP(R)S koji im nije nadležan</v>
      </c>
      <c r="G5" s="128">
        <v>15927</v>
      </c>
      <c r="H5" s="128">
        <v>16086.27</v>
      </c>
      <c r="I5" s="128">
        <v>16245.54</v>
      </c>
      <c r="J5" s="95"/>
      <c r="L5" s="86" t="str">
        <f t="shared" si="3"/>
        <v>63</v>
      </c>
      <c r="M5" s="86" t="str">
        <f t="shared" si="4"/>
        <v>636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52</v>
      </c>
      <c r="D6" s="83" t="str">
        <f t="shared" si="1"/>
        <v xml:space="preserve">Ostale pomoći i darovnice </v>
      </c>
      <c r="E6" s="95">
        <v>6391</v>
      </c>
      <c r="F6" s="134" t="str">
        <f t="shared" si="2"/>
        <v>Tekući prijenosi između proračunskih korisnika istog proračuna</v>
      </c>
      <c r="G6" s="128">
        <v>87944</v>
      </c>
      <c r="H6" s="128">
        <v>67013</v>
      </c>
      <c r="I6" s="128">
        <v>26335</v>
      </c>
      <c r="J6" s="95" t="s">
        <v>5282</v>
      </c>
      <c r="L6" s="86" t="str">
        <f t="shared" si="3"/>
        <v>63</v>
      </c>
      <c r="M6" s="86" t="str">
        <f t="shared" si="4"/>
        <v>639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641310031</v>
      </c>
      <c r="F7" s="134" t="str">
        <f t="shared" si="2"/>
        <v>Kamate na oročena sredstva izvor 31</v>
      </c>
      <c r="G7" s="128">
        <v>133</v>
      </c>
      <c r="H7" s="128">
        <v>134.33000000000001</v>
      </c>
      <c r="I7" s="128">
        <v>135.66</v>
      </c>
      <c r="J7" s="95"/>
      <c r="L7" s="86" t="str">
        <f t="shared" si="3"/>
        <v>64</v>
      </c>
      <c r="M7" s="86" t="str">
        <f t="shared" si="4"/>
        <v>641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31</v>
      </c>
      <c r="D8" s="83" t="str">
        <f t="shared" si="1"/>
        <v>Vlastiti prihodi</v>
      </c>
      <c r="E8" s="95">
        <v>641510031</v>
      </c>
      <c r="F8" s="134" t="str">
        <f t="shared" si="2"/>
        <v>Prihodi od pozitivnih tečajnih razlika izvor 31</v>
      </c>
      <c r="G8" s="128">
        <v>13</v>
      </c>
      <c r="H8" s="128">
        <v>13.13</v>
      </c>
      <c r="I8" s="128">
        <v>13.26</v>
      </c>
      <c r="J8" s="95"/>
      <c r="L8" s="86" t="str">
        <f t="shared" si="3"/>
        <v>64</v>
      </c>
      <c r="M8" s="86" t="str">
        <f t="shared" si="4"/>
        <v>641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43</v>
      </c>
      <c r="D9" s="83" t="str">
        <f t="shared" si="1"/>
        <v>Ostali prihodi za posebne namjene</v>
      </c>
      <c r="E9" s="95">
        <v>65264</v>
      </c>
      <c r="F9" s="134" t="str">
        <f t="shared" si="2"/>
        <v>Sufinanciranje cijene usluge, participacije i slično</v>
      </c>
      <c r="G9" s="128">
        <v>238901</v>
      </c>
      <c r="H9" s="128">
        <v>267835</v>
      </c>
      <c r="I9" s="128">
        <v>270224</v>
      </c>
      <c r="J9" s="95"/>
      <c r="L9" s="86" t="str">
        <f t="shared" si="3"/>
        <v>65</v>
      </c>
      <c r="M9" s="86" t="str">
        <f t="shared" si="4"/>
        <v>652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43</v>
      </c>
      <c r="D10" s="83" t="str">
        <f t="shared" si="1"/>
        <v>Ostali prihodi za posebne namjene</v>
      </c>
      <c r="E10" s="95">
        <v>65268</v>
      </c>
      <c r="F10" s="134" t="str">
        <f t="shared" si="2"/>
        <v xml:space="preserve">Ostali prihodi za posebne namjene </v>
      </c>
      <c r="G10" s="128">
        <v>66361</v>
      </c>
      <c r="H10" s="128">
        <v>69679</v>
      </c>
      <c r="I10" s="128">
        <v>73163</v>
      </c>
      <c r="J10" s="95"/>
      <c r="L10" s="86" t="str">
        <f t="shared" si="3"/>
        <v>65</v>
      </c>
      <c r="M10" s="86" t="str">
        <f t="shared" si="4"/>
        <v>652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31</v>
      </c>
      <c r="D11" s="83" t="str">
        <f t="shared" si="1"/>
        <v>Vlastiti prihodi</v>
      </c>
      <c r="E11" s="95">
        <v>6614</v>
      </c>
      <c r="F11" s="134" t="str">
        <f t="shared" si="2"/>
        <v>Prihodi od prodanih proizvoda i robe</v>
      </c>
      <c r="G11" s="128">
        <v>3318</v>
      </c>
      <c r="H11" s="128">
        <v>3351.18</v>
      </c>
      <c r="I11" s="128">
        <v>3384.36</v>
      </c>
      <c r="J11" s="95"/>
      <c r="L11" s="86" t="str">
        <f t="shared" si="3"/>
        <v>66</v>
      </c>
      <c r="M11" s="86" t="str">
        <f t="shared" si="4"/>
        <v>661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31</v>
      </c>
      <c r="D12" s="83" t="str">
        <f t="shared" si="1"/>
        <v>Vlastiti prihodi</v>
      </c>
      <c r="E12" s="95">
        <v>6615</v>
      </c>
      <c r="F12" s="134" t="str">
        <f t="shared" si="2"/>
        <v>Prihodi od pruženih usluga</v>
      </c>
      <c r="G12" s="128">
        <v>145995</v>
      </c>
      <c r="H12" s="128">
        <v>147455</v>
      </c>
      <c r="I12" s="128">
        <v>148930</v>
      </c>
      <c r="J12" s="95"/>
      <c r="L12" s="86" t="str">
        <f t="shared" si="3"/>
        <v>66</v>
      </c>
      <c r="M12" s="86" t="str">
        <f t="shared" si="4"/>
        <v>661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61</v>
      </c>
      <c r="D13" s="83" t="str">
        <f t="shared" si="1"/>
        <v xml:space="preserve">Donacije </v>
      </c>
      <c r="E13" s="95">
        <v>663110000</v>
      </c>
      <c r="F13" s="134" t="str">
        <f t="shared" si="2"/>
        <v>Tekuće donacije od fizičkih osoba</v>
      </c>
      <c r="G13" s="128">
        <v>2654</v>
      </c>
      <c r="H13" s="128">
        <v>2680.54</v>
      </c>
      <c r="I13" s="128">
        <v>2707.08</v>
      </c>
      <c r="J13" s="95"/>
      <c r="L13" s="86" t="str">
        <f t="shared" si="3"/>
        <v>66</v>
      </c>
      <c r="M13" s="86" t="str">
        <f t="shared" si="4"/>
        <v>663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61</v>
      </c>
      <c r="D14" s="83" t="str">
        <f t="shared" si="1"/>
        <v xml:space="preserve">Donacije </v>
      </c>
      <c r="E14" s="95">
        <v>663120000</v>
      </c>
      <c r="F14" s="134" t="str">
        <f t="shared" si="2"/>
        <v>Tekuće donacije od neprofitnih organizacija</v>
      </c>
      <c r="G14" s="128">
        <v>1327</v>
      </c>
      <c r="H14" s="128">
        <v>1340.27</v>
      </c>
      <c r="I14" s="128">
        <v>1353.54</v>
      </c>
      <c r="J14" s="95"/>
      <c r="L14" s="86" t="str">
        <f t="shared" si="3"/>
        <v>66</v>
      </c>
      <c r="M14" s="86" t="str">
        <f t="shared" si="4"/>
        <v>663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11</v>
      </c>
      <c r="D15" s="83" t="str">
        <f t="shared" si="1"/>
        <v>Opći prihodi i primici</v>
      </c>
      <c r="E15" s="95" t="s">
        <v>650</v>
      </c>
      <c r="F15" s="134" t="str">
        <f t="shared" si="2"/>
        <v>Prihodi iz nadležnog proračuna za financiranje redovne djelatnosti proračunskih korisnika</v>
      </c>
      <c r="G15" s="128">
        <v>3414223</v>
      </c>
      <c r="H15" s="128">
        <v>3429141</v>
      </c>
      <c r="I15" s="128">
        <v>3444130</v>
      </c>
      <c r="J15" s="95"/>
      <c r="L15" s="86" t="str">
        <f t="shared" si="3"/>
        <v>67</v>
      </c>
      <c r="M15" s="86" t="str">
        <f t="shared" si="4"/>
        <v>671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71</v>
      </c>
      <c r="D16" s="83" t="str">
        <f t="shared" si="1"/>
        <v>Prihodi od prodaje ili zamjene nefinancijske imovine i naknade s naslova osiguranja</v>
      </c>
      <c r="E16" s="95">
        <v>721110071</v>
      </c>
      <c r="F16" s="134" t="str">
        <f t="shared" si="2"/>
        <v>Stambeni objekti za zaposlene izvor 71</v>
      </c>
      <c r="G16" s="128">
        <v>292</v>
      </c>
      <c r="H16" s="128">
        <v>294.92</v>
      </c>
      <c r="I16" s="128">
        <v>297.83999999999997</v>
      </c>
      <c r="J16" s="95"/>
      <c r="L16" s="86" t="str">
        <f t="shared" si="3"/>
        <v>72</v>
      </c>
      <c r="M16" s="86" t="str">
        <f t="shared" si="4"/>
        <v>721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52</v>
      </c>
      <c r="D17" s="83" t="str">
        <f t="shared" si="1"/>
        <v xml:space="preserve">Ostale pomoći i darovnice </v>
      </c>
      <c r="E17" s="95">
        <v>6391</v>
      </c>
      <c r="F17" s="134" t="str">
        <f t="shared" si="2"/>
        <v>Tekući prijenosi između proračunskih korisnika istog proračuna</v>
      </c>
      <c r="G17" s="128">
        <v>310571</v>
      </c>
      <c r="H17" s="128">
        <v>310571</v>
      </c>
      <c r="I17" s="128">
        <v>310571</v>
      </c>
      <c r="J17" s="95" t="s">
        <v>5283</v>
      </c>
      <c r="L17" s="86" t="str">
        <f t="shared" si="3"/>
        <v>63</v>
      </c>
      <c r="M17" s="86" t="str">
        <f t="shared" si="4"/>
        <v>639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149313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42" activePane="bottomLeft" state="frozen"/>
      <selection pane="bottomLeft" activeCell="J66" sqref="J66:J71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4" t="s">
        <v>5272</v>
      </c>
      <c r="B1" s="364"/>
      <c r="C1" s="364"/>
      <c r="D1" s="364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351" t="s">
        <v>61</v>
      </c>
      <c r="H3" s="91" t="str">
        <f>IFERROR(VLOOKUP(G3,$AB$6:$AC$327,2,FALSE),"")</f>
        <v>REDOVNA DJELATNOST SVEUČILIŠTA U OSIJEKU</v>
      </c>
      <c r="I3" s="91" t="str">
        <f>IFERROR(VLOOKUP(G3,$AB$6:$AF$327,3,FALSE),"")</f>
        <v>0942</v>
      </c>
      <c r="J3" s="128">
        <v>2557387</v>
      </c>
      <c r="K3" s="128">
        <v>2569540</v>
      </c>
      <c r="L3" s="128">
        <v>2581749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3111</v>
      </c>
      <c r="F4" s="91" t="str">
        <f t="shared" ref="F4:F67" si="2">IFERROR(VLOOKUP(E4,$V$5:$X$129,2,FALSE),"")</f>
        <v>Plaće za redovan rad</v>
      </c>
      <c r="G4" s="351" t="s">
        <v>1878</v>
      </c>
      <c r="H4" s="91" t="str">
        <f t="shared" ref="H4:H67" si="3">IFERROR(VLOOKUP(G4,$AB$6:$AC$327,2,FALSE),"")</f>
        <v>PRAVOMOĆNE SUDSKE PRESUDE</v>
      </c>
      <c r="I4" s="91" t="str">
        <f t="shared" ref="I4:I67" si="4">IFERROR(VLOOKUP(G4,$AB$6:$AF$327,3,FALSE),"")</f>
        <v>0942</v>
      </c>
      <c r="J4" s="128">
        <v>233</v>
      </c>
      <c r="K4" s="128">
        <v>233</v>
      </c>
      <c r="L4" s="128">
        <v>233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3114</v>
      </c>
      <c r="F5" s="91" t="str">
        <f t="shared" si="2"/>
        <v>Plaće za posebne uvjete rada</v>
      </c>
      <c r="G5" s="351" t="s">
        <v>61</v>
      </c>
      <c r="H5" s="91" t="str">
        <f t="shared" si="3"/>
        <v>REDOVNA DJELATNOST SVEUČILIŠTA U OSIJEKU</v>
      </c>
      <c r="I5" s="91" t="str">
        <f t="shared" si="4"/>
        <v>0942</v>
      </c>
      <c r="J5" s="128">
        <v>2798</v>
      </c>
      <c r="K5" s="128">
        <v>2810</v>
      </c>
      <c r="L5" s="128">
        <v>2825</v>
      </c>
      <c r="M5" s="95"/>
      <c r="O5" s="86" t="str">
        <f t="shared" si="5"/>
        <v>311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3121</v>
      </c>
      <c r="F6" s="91" t="str">
        <f t="shared" si="2"/>
        <v>Ostali rashodi za zaposlene</v>
      </c>
      <c r="G6" s="351" t="s">
        <v>61</v>
      </c>
      <c r="H6" s="91" t="str">
        <f t="shared" si="3"/>
        <v>REDOVNA DJELATNOST SVEUČILIŠTA U OSIJEKU</v>
      </c>
      <c r="I6" s="91" t="str">
        <f t="shared" si="4"/>
        <v>0942</v>
      </c>
      <c r="J6" s="128">
        <v>76989</v>
      </c>
      <c r="K6" s="128">
        <v>77355</v>
      </c>
      <c r="L6" s="128">
        <v>77723</v>
      </c>
      <c r="M6" s="95"/>
      <c r="O6" s="86" t="str">
        <f t="shared" si="5"/>
        <v>312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3132</v>
      </c>
      <c r="F7" s="91" t="str">
        <f t="shared" si="2"/>
        <v>Doprinosi za obvezno zdravstveno osiguranje</v>
      </c>
      <c r="G7" s="351" t="s">
        <v>61</v>
      </c>
      <c r="H7" s="91" t="str">
        <f t="shared" si="3"/>
        <v>REDOVNA DJELATNOST SVEUČILIŠTA U OSIJEKU</v>
      </c>
      <c r="I7" s="91" t="str">
        <f t="shared" si="4"/>
        <v>0942</v>
      </c>
      <c r="J7" s="128">
        <v>423369</v>
      </c>
      <c r="K7" s="128">
        <v>425380</v>
      </c>
      <c r="L7" s="128">
        <v>427402</v>
      </c>
      <c r="M7" s="95"/>
      <c r="O7" s="86" t="str">
        <f t="shared" si="5"/>
        <v>313</v>
      </c>
      <c r="P7" s="86" t="str">
        <f t="shared" si="6"/>
        <v>31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3212</v>
      </c>
      <c r="F8" s="91" t="str">
        <f t="shared" si="2"/>
        <v>Naknade za prijevoz, za rad na terenu i odvojeni život</v>
      </c>
      <c r="G8" s="351" t="s">
        <v>61</v>
      </c>
      <c r="H8" s="91" t="str">
        <f t="shared" si="3"/>
        <v>REDOVNA DJELATNOST SVEUČILIŠTA U OSIJEKU</v>
      </c>
      <c r="I8" s="91" t="str">
        <f t="shared" si="4"/>
        <v>0942</v>
      </c>
      <c r="J8" s="128">
        <v>71384</v>
      </c>
      <c r="K8" s="128">
        <v>71724</v>
      </c>
      <c r="L8" s="128">
        <v>72064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3236</v>
      </c>
      <c r="F9" s="91" t="str">
        <f t="shared" si="2"/>
        <v>Zdravstvene i veterinarske usluge</v>
      </c>
      <c r="G9" s="351" t="s">
        <v>61</v>
      </c>
      <c r="H9" s="91" t="str">
        <f t="shared" si="3"/>
        <v>REDOVNA DJELATNOST SVEUČILIŠTA U OSIJEKU</v>
      </c>
      <c r="I9" s="91" t="str">
        <f t="shared" si="4"/>
        <v>0942</v>
      </c>
      <c r="J9" s="128">
        <v>3159</v>
      </c>
      <c r="K9" s="128">
        <v>3174</v>
      </c>
      <c r="L9" s="128">
        <v>3189</v>
      </c>
      <c r="M9" s="95"/>
      <c r="O9" s="86" t="str">
        <f t="shared" si="5"/>
        <v>323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3295</v>
      </c>
      <c r="F10" s="91" t="str">
        <f t="shared" si="2"/>
        <v>Pristojbe i naknade</v>
      </c>
      <c r="G10" s="351" t="s">
        <v>61</v>
      </c>
      <c r="H10" s="91" t="str">
        <f t="shared" si="3"/>
        <v>REDOVNA DJELATNOST SVEUČILIŠTA U OSIJEKU</v>
      </c>
      <c r="I10" s="91" t="str">
        <f t="shared" si="4"/>
        <v>0942</v>
      </c>
      <c r="J10" s="128">
        <v>4278</v>
      </c>
      <c r="K10" s="128">
        <v>4299</v>
      </c>
      <c r="L10" s="128">
        <v>4319</v>
      </c>
      <c r="M10" s="95"/>
      <c r="O10" s="86" t="str">
        <f t="shared" si="5"/>
        <v>329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3211</v>
      </c>
      <c r="F11" s="91" t="str">
        <f t="shared" si="2"/>
        <v>Službena putovanja</v>
      </c>
      <c r="G11" s="351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16436</v>
      </c>
      <c r="K11" s="128">
        <v>16436</v>
      </c>
      <c r="L11" s="128">
        <v>16436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3213</v>
      </c>
      <c r="F12" s="91" t="str">
        <f t="shared" si="2"/>
        <v>Stručno usavršavanje zaposlenika</v>
      </c>
      <c r="G12" s="351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10957</v>
      </c>
      <c r="K12" s="128">
        <v>10957</v>
      </c>
      <c r="L12" s="128">
        <v>10957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3221</v>
      </c>
      <c r="F13" s="91" t="str">
        <f t="shared" si="2"/>
        <v>Uredski materijal i ostali materijalni rashodi</v>
      </c>
      <c r="G13" s="351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3287</v>
      </c>
      <c r="K13" s="128">
        <v>3287</v>
      </c>
      <c r="L13" s="128">
        <v>3287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3222</v>
      </c>
      <c r="F14" s="91" t="str">
        <f t="shared" si="2"/>
        <v>Materijal i sirovine</v>
      </c>
      <c r="G14" s="351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17787</v>
      </c>
      <c r="K14" s="128">
        <v>17787</v>
      </c>
      <c r="L14" s="128">
        <v>17787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3223</v>
      </c>
      <c r="F15" s="91" t="str">
        <f t="shared" si="2"/>
        <v>Energija</v>
      </c>
      <c r="G15" s="351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87659</v>
      </c>
      <c r="K15" s="128">
        <v>87659</v>
      </c>
      <c r="L15" s="128">
        <v>87659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3224</v>
      </c>
      <c r="F16" s="91" t="str">
        <f t="shared" si="2"/>
        <v>Materijal i dijelovi za tekuće i investicijsko održavanje</v>
      </c>
      <c r="G16" s="351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2191</v>
      </c>
      <c r="K16" s="128">
        <v>2191</v>
      </c>
      <c r="L16" s="128">
        <v>2191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3225</v>
      </c>
      <c r="F17" s="91" t="str">
        <f t="shared" si="2"/>
        <v>Sitni inventar i auto gume</v>
      </c>
      <c r="G17" s="351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548</v>
      </c>
      <c r="K17" s="128">
        <v>548</v>
      </c>
      <c r="L17" s="128">
        <v>548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3227</v>
      </c>
      <c r="F18" s="91" t="str">
        <f t="shared" si="2"/>
        <v>Službena, radna i zaštitna odjeća i obuća</v>
      </c>
      <c r="G18" s="351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548</v>
      </c>
      <c r="K18" s="128">
        <v>548</v>
      </c>
      <c r="L18" s="128">
        <v>548</v>
      </c>
      <c r="M18" s="95"/>
      <c r="O18" s="86" t="str">
        <f t="shared" si="5"/>
        <v>322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3231</v>
      </c>
      <c r="F19" s="91" t="str">
        <f t="shared" si="2"/>
        <v>Usluge telefona, pošte i prijevoza</v>
      </c>
      <c r="G19" s="351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5479</v>
      </c>
      <c r="K19" s="128">
        <v>5479</v>
      </c>
      <c r="L19" s="128">
        <v>5479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3232</v>
      </c>
      <c r="F20" s="91" t="str">
        <f t="shared" si="2"/>
        <v>Usluge tekućeg i investicijskog održavanja</v>
      </c>
      <c r="G20" s="351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32872</v>
      </c>
      <c r="K20" s="128">
        <v>32872</v>
      </c>
      <c r="L20" s="128">
        <v>32872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3233</v>
      </c>
      <c r="F21" s="91" t="str">
        <f t="shared" si="2"/>
        <v>Usluge promidžbe i informiranja</v>
      </c>
      <c r="G21" s="351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10957</v>
      </c>
      <c r="K21" s="128">
        <v>10957</v>
      </c>
      <c r="L21" s="128">
        <v>10957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3234</v>
      </c>
      <c r="F22" s="91" t="str">
        <f t="shared" si="2"/>
        <v>Komunalne usluge</v>
      </c>
      <c r="G22" s="351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9313</v>
      </c>
      <c r="K22" s="128">
        <v>9313</v>
      </c>
      <c r="L22" s="128">
        <v>9313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3235</v>
      </c>
      <c r="F23" s="91" t="str">
        <f t="shared" si="2"/>
        <v>Zakupnine i najamnine</v>
      </c>
      <c r="G23" s="351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1315</v>
      </c>
      <c r="K23" s="128">
        <v>1315</v>
      </c>
      <c r="L23" s="128">
        <v>1315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3237</v>
      </c>
      <c r="F24" s="91" t="str">
        <f t="shared" si="2"/>
        <v>Intelektualne i osobne usluge</v>
      </c>
      <c r="G24" s="351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2192</v>
      </c>
      <c r="K24" s="128">
        <v>2192</v>
      </c>
      <c r="L24" s="128">
        <v>2192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3238</v>
      </c>
      <c r="F25" s="91" t="str">
        <f t="shared" si="2"/>
        <v>Računalne usluge</v>
      </c>
      <c r="G25" s="351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4383</v>
      </c>
      <c r="K25" s="128">
        <v>4383</v>
      </c>
      <c r="L25" s="128">
        <v>4383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3239</v>
      </c>
      <c r="F26" s="91" t="str">
        <f t="shared" si="2"/>
        <v>Ostale usluge</v>
      </c>
      <c r="G26" s="351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1863</v>
      </c>
      <c r="K26" s="128">
        <v>1863</v>
      </c>
      <c r="L26" s="128">
        <v>1863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3293</v>
      </c>
      <c r="F27" s="91" t="str">
        <f t="shared" si="2"/>
        <v>Reprezentacija</v>
      </c>
      <c r="G27" s="351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548</v>
      </c>
      <c r="K27" s="128">
        <v>548</v>
      </c>
      <c r="L27" s="128">
        <v>548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3431</v>
      </c>
      <c r="F28" s="91" t="str">
        <f t="shared" si="2"/>
        <v>Bankarske usluge i usluge platnog prometa</v>
      </c>
      <c r="G28" s="351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548</v>
      </c>
      <c r="K28" s="128">
        <v>548</v>
      </c>
      <c r="L28" s="128">
        <v>548</v>
      </c>
      <c r="M28" s="95"/>
      <c r="O28" s="86" t="str">
        <f t="shared" si="5"/>
        <v>343</v>
      </c>
      <c r="P28" s="86" t="str">
        <f t="shared" si="6"/>
        <v>34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4221</v>
      </c>
      <c r="F29" s="91" t="str">
        <f t="shared" si="2"/>
        <v>Uredska oprema i namještaj</v>
      </c>
      <c r="G29" s="351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4383</v>
      </c>
      <c r="K29" s="128">
        <v>4383</v>
      </c>
      <c r="L29" s="128">
        <v>4383</v>
      </c>
      <c r="M29" s="95"/>
      <c r="O29" s="86" t="str">
        <f t="shared" si="5"/>
        <v>422</v>
      </c>
      <c r="P29" s="86" t="str">
        <f t="shared" si="6"/>
        <v>42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4223</v>
      </c>
      <c r="F30" s="91" t="str">
        <f t="shared" si="2"/>
        <v>Oprema za održavanje i zaštitu</v>
      </c>
      <c r="G30" s="351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4383</v>
      </c>
      <c r="K30" s="128">
        <v>4383</v>
      </c>
      <c r="L30" s="128">
        <v>4383</v>
      </c>
      <c r="M30" s="95"/>
      <c r="O30" s="86" t="str">
        <f t="shared" si="5"/>
        <v>422</v>
      </c>
      <c r="P30" s="86" t="str">
        <f t="shared" si="6"/>
        <v>42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4224</v>
      </c>
      <c r="F31" s="91" t="str">
        <f t="shared" si="2"/>
        <v>Medicinska i laboratorijska oprema</v>
      </c>
      <c r="G31" s="351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5479</v>
      </c>
      <c r="K31" s="128">
        <v>5479</v>
      </c>
      <c r="L31" s="128">
        <v>5479</v>
      </c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4225</v>
      </c>
      <c r="F32" s="91" t="str">
        <f t="shared" si="2"/>
        <v>Instrumenti, uređaji i strojevi</v>
      </c>
      <c r="G32" s="351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7670</v>
      </c>
      <c r="K32" s="128">
        <v>7670</v>
      </c>
      <c r="L32" s="128">
        <v>7670</v>
      </c>
      <c r="M32" s="95"/>
      <c r="O32" s="86" t="str">
        <f t="shared" si="5"/>
        <v>422</v>
      </c>
      <c r="P32" s="86" t="str">
        <f t="shared" si="6"/>
        <v>42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4227</v>
      </c>
      <c r="F33" s="91" t="str">
        <f t="shared" si="2"/>
        <v>Uređaji, strojevi i oprema za ostale namjene</v>
      </c>
      <c r="G33" s="351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43828</v>
      </c>
      <c r="K33" s="128">
        <v>43828</v>
      </c>
      <c r="L33" s="128">
        <v>43828</v>
      </c>
      <c r="M33" s="95"/>
      <c r="O33" s="86" t="str">
        <f t="shared" si="5"/>
        <v>422</v>
      </c>
      <c r="P33" s="86" t="str">
        <f t="shared" si="6"/>
        <v>42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43</v>
      </c>
      <c r="D34" s="91" t="str">
        <f t="shared" si="1"/>
        <v>Ostali prihodi za posebne namjene</v>
      </c>
      <c r="E34" s="96">
        <v>3121</v>
      </c>
      <c r="F34" s="91" t="str">
        <f t="shared" si="2"/>
        <v>Ostali rashodi za zaposlene</v>
      </c>
      <c r="G34" s="351" t="s">
        <v>177</v>
      </c>
      <c r="H34" s="91" t="str">
        <f t="shared" si="3"/>
        <v>REDOVNA DJELATNOST SVEUČILIŠTA U OSIJEKU (IZ EVIDENCIJSKIH PRIHODA)</v>
      </c>
      <c r="I34" s="91" t="str">
        <f t="shared" si="4"/>
        <v>0942</v>
      </c>
      <c r="J34" s="128">
        <v>6636</v>
      </c>
      <c r="K34" s="128">
        <v>6636</v>
      </c>
      <c r="L34" s="128">
        <v>6636</v>
      </c>
      <c r="M34" s="95"/>
      <c r="O34" s="86" t="str">
        <f t="shared" si="5"/>
        <v>312</v>
      </c>
      <c r="P34" s="86" t="str">
        <f t="shared" si="6"/>
        <v>31</v>
      </c>
      <c r="Q34" s="86" t="str">
        <f t="shared" si="7"/>
        <v>43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43</v>
      </c>
      <c r="D35" s="91" t="str">
        <f t="shared" si="1"/>
        <v>Ostali prihodi za posebne namjene</v>
      </c>
      <c r="E35" s="96">
        <v>3211</v>
      </c>
      <c r="F35" s="91" t="str">
        <f t="shared" si="2"/>
        <v>Službena putovanja</v>
      </c>
      <c r="G35" s="351" t="s">
        <v>177</v>
      </c>
      <c r="H35" s="91" t="str">
        <f t="shared" si="3"/>
        <v>REDOVNA DJELATNOST SVEUČILIŠTA U OSIJEKU (IZ EVIDENCIJSKIH PRIHODA)</v>
      </c>
      <c r="I35" s="91" t="str">
        <f t="shared" si="4"/>
        <v>0942</v>
      </c>
      <c r="J35" s="128">
        <v>26545</v>
      </c>
      <c r="K35" s="128">
        <v>26545</v>
      </c>
      <c r="L35" s="128">
        <v>26545</v>
      </c>
      <c r="M35" s="95"/>
      <c r="O35" s="86" t="str">
        <f t="shared" si="5"/>
        <v>321</v>
      </c>
      <c r="P35" s="86" t="str">
        <f t="shared" si="6"/>
        <v>32</v>
      </c>
      <c r="Q35" s="86" t="str">
        <f t="shared" si="7"/>
        <v>43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43</v>
      </c>
      <c r="D36" s="91" t="str">
        <f t="shared" si="1"/>
        <v>Ostali prihodi za posebne namjene</v>
      </c>
      <c r="E36" s="96">
        <v>3213</v>
      </c>
      <c r="F36" s="91" t="str">
        <f t="shared" si="2"/>
        <v>Stručno usavršavanje zaposlenika</v>
      </c>
      <c r="G36" s="351" t="s">
        <v>177</v>
      </c>
      <c r="H36" s="91" t="str">
        <f t="shared" si="3"/>
        <v>REDOVNA DJELATNOST SVEUČILIŠTA U OSIJEKU (IZ EVIDENCIJSKIH PRIHODA)</v>
      </c>
      <c r="I36" s="91" t="str">
        <f t="shared" si="4"/>
        <v>0942</v>
      </c>
      <c r="J36" s="128">
        <v>21236</v>
      </c>
      <c r="K36" s="128">
        <v>21236</v>
      </c>
      <c r="L36" s="128">
        <v>21236</v>
      </c>
      <c r="M36" s="95"/>
      <c r="O36" s="86" t="str">
        <f t="shared" si="5"/>
        <v>321</v>
      </c>
      <c r="P36" s="86" t="str">
        <f t="shared" si="6"/>
        <v>32</v>
      </c>
      <c r="Q36" s="86" t="str">
        <f t="shared" si="7"/>
        <v>43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43</v>
      </c>
      <c r="D37" s="91" t="str">
        <f t="shared" si="1"/>
        <v>Ostali prihodi za posebne namjene</v>
      </c>
      <c r="E37" s="96">
        <v>3221</v>
      </c>
      <c r="F37" s="91" t="str">
        <f t="shared" si="2"/>
        <v>Uredski materijal i ostali materijalni rashodi</v>
      </c>
      <c r="G37" s="351" t="s">
        <v>177</v>
      </c>
      <c r="H37" s="91" t="str">
        <f t="shared" si="3"/>
        <v>REDOVNA DJELATNOST SVEUČILIŠTA U OSIJEKU (IZ EVIDENCIJSKIH PRIHODA)</v>
      </c>
      <c r="I37" s="91" t="str">
        <f t="shared" si="4"/>
        <v>0942</v>
      </c>
      <c r="J37" s="128">
        <v>18183</v>
      </c>
      <c r="K37" s="128">
        <v>18183</v>
      </c>
      <c r="L37" s="128">
        <v>18183</v>
      </c>
      <c r="M37" s="95"/>
      <c r="O37" s="86" t="str">
        <f t="shared" si="5"/>
        <v>322</v>
      </c>
      <c r="P37" s="86" t="str">
        <f t="shared" si="6"/>
        <v>32</v>
      </c>
      <c r="Q37" s="86" t="str">
        <f t="shared" si="7"/>
        <v>43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43</v>
      </c>
      <c r="D38" s="91" t="str">
        <f t="shared" si="1"/>
        <v>Ostali prihodi za posebne namjene</v>
      </c>
      <c r="E38" s="96">
        <v>3222</v>
      </c>
      <c r="F38" s="91" t="str">
        <f t="shared" si="2"/>
        <v>Materijal i sirovine</v>
      </c>
      <c r="G38" s="351" t="s">
        <v>177</v>
      </c>
      <c r="H38" s="91" t="str">
        <f t="shared" si="3"/>
        <v>REDOVNA DJELATNOST SVEUČILIŠTA U OSIJEKU (IZ EVIDENCIJSKIH PRIHODA)</v>
      </c>
      <c r="I38" s="91" t="str">
        <f t="shared" si="4"/>
        <v>0942</v>
      </c>
      <c r="J38" s="128">
        <v>106178</v>
      </c>
      <c r="K38" s="128">
        <v>106178</v>
      </c>
      <c r="L38" s="128">
        <v>106178</v>
      </c>
      <c r="M38" s="95"/>
      <c r="O38" s="86" t="str">
        <f t="shared" si="5"/>
        <v>322</v>
      </c>
      <c r="P38" s="86" t="str">
        <f t="shared" si="6"/>
        <v>32</v>
      </c>
      <c r="Q38" s="86" t="str">
        <f t="shared" si="7"/>
        <v>43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43</v>
      </c>
      <c r="D39" s="91" t="str">
        <f t="shared" si="1"/>
        <v>Ostali prihodi za posebne namjene</v>
      </c>
      <c r="E39" s="96">
        <v>3223</v>
      </c>
      <c r="F39" s="91" t="str">
        <f t="shared" si="2"/>
        <v>Energija</v>
      </c>
      <c r="G39" s="351" t="s">
        <v>177</v>
      </c>
      <c r="H39" s="91" t="str">
        <f t="shared" si="3"/>
        <v>REDOVNA DJELATNOST SVEUČILIŠTA U OSIJEKU (IZ EVIDENCIJSKIH PRIHODA)</v>
      </c>
      <c r="I39" s="91" t="str">
        <f t="shared" si="4"/>
        <v>0942</v>
      </c>
      <c r="J39" s="128">
        <v>19908</v>
      </c>
      <c r="K39" s="128">
        <v>19908</v>
      </c>
      <c r="L39" s="128">
        <v>19908</v>
      </c>
      <c r="M39" s="95"/>
      <c r="O39" s="86" t="str">
        <f t="shared" si="5"/>
        <v>322</v>
      </c>
      <c r="P39" s="86" t="str">
        <f t="shared" si="6"/>
        <v>32</v>
      </c>
      <c r="Q39" s="86" t="str">
        <f t="shared" si="7"/>
        <v>43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43</v>
      </c>
      <c r="D40" s="91" t="str">
        <f t="shared" si="1"/>
        <v>Ostali prihodi za posebne namjene</v>
      </c>
      <c r="E40" s="96">
        <v>3224</v>
      </c>
      <c r="F40" s="91" t="str">
        <f t="shared" si="2"/>
        <v>Materijal i dijelovi za tekuće i investicijsko održavanje</v>
      </c>
      <c r="G40" s="351" t="s">
        <v>177</v>
      </c>
      <c r="H40" s="91" t="str">
        <f t="shared" si="3"/>
        <v>REDOVNA DJELATNOST SVEUČILIŠTA U OSIJEKU (IZ EVIDENCIJSKIH PRIHODA)</v>
      </c>
      <c r="I40" s="91" t="str">
        <f t="shared" si="4"/>
        <v>0942</v>
      </c>
      <c r="J40" s="128">
        <v>2920</v>
      </c>
      <c r="K40" s="128">
        <v>2920</v>
      </c>
      <c r="L40" s="128">
        <v>2920</v>
      </c>
      <c r="M40" s="95"/>
      <c r="O40" s="86" t="str">
        <f t="shared" si="5"/>
        <v>322</v>
      </c>
      <c r="P40" s="86" t="str">
        <f t="shared" si="6"/>
        <v>32</v>
      </c>
      <c r="Q40" s="86" t="str">
        <f t="shared" si="7"/>
        <v>43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43</v>
      </c>
      <c r="D41" s="91" t="str">
        <f t="shared" si="1"/>
        <v>Ostali prihodi za posebne namjene</v>
      </c>
      <c r="E41" s="96">
        <v>3225</v>
      </c>
      <c r="F41" s="91" t="str">
        <f t="shared" si="2"/>
        <v>Sitni inventar i auto gume</v>
      </c>
      <c r="G41" s="351" t="s">
        <v>177</v>
      </c>
      <c r="H41" s="91" t="str">
        <f t="shared" si="3"/>
        <v>REDOVNA DJELATNOST SVEUČILIŠTA U OSIJEKU (IZ EVIDENCIJSKIH PRIHODA)</v>
      </c>
      <c r="I41" s="91" t="str">
        <f t="shared" si="4"/>
        <v>0942</v>
      </c>
      <c r="J41" s="128">
        <v>5574</v>
      </c>
      <c r="K41" s="128">
        <v>5574</v>
      </c>
      <c r="L41" s="128">
        <v>5574</v>
      </c>
      <c r="M41" s="95"/>
      <c r="O41" s="86" t="str">
        <f t="shared" si="5"/>
        <v>322</v>
      </c>
      <c r="P41" s="86" t="str">
        <f t="shared" si="6"/>
        <v>32</v>
      </c>
      <c r="Q41" s="86" t="str">
        <f t="shared" si="7"/>
        <v>43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43</v>
      </c>
      <c r="D42" s="91" t="str">
        <f t="shared" si="1"/>
        <v>Ostali prihodi za posebne namjene</v>
      </c>
      <c r="E42" s="96">
        <v>3227</v>
      </c>
      <c r="F42" s="91" t="str">
        <f t="shared" si="2"/>
        <v>Službena, radna i zaštitna odjeća i obuća</v>
      </c>
      <c r="G42" s="351" t="s">
        <v>177</v>
      </c>
      <c r="H42" s="91" t="str">
        <f t="shared" si="3"/>
        <v>REDOVNA DJELATNOST SVEUČILIŠTA U OSIJEKU (IZ EVIDENCIJSKIH PRIHODA)</v>
      </c>
      <c r="I42" s="91" t="str">
        <f t="shared" si="4"/>
        <v>0942</v>
      </c>
      <c r="J42" s="128">
        <v>664</v>
      </c>
      <c r="K42" s="128">
        <v>664</v>
      </c>
      <c r="L42" s="128">
        <v>664</v>
      </c>
      <c r="M42" s="95"/>
      <c r="O42" s="86" t="str">
        <f t="shared" si="5"/>
        <v>322</v>
      </c>
      <c r="P42" s="86" t="str">
        <f t="shared" si="6"/>
        <v>32</v>
      </c>
      <c r="Q42" s="86" t="str">
        <f t="shared" si="7"/>
        <v>43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43</v>
      </c>
      <c r="D43" s="91" t="str">
        <f t="shared" si="1"/>
        <v>Ostali prihodi za posebne namjene</v>
      </c>
      <c r="E43" s="96">
        <v>3231</v>
      </c>
      <c r="F43" s="91" t="str">
        <f t="shared" si="2"/>
        <v>Usluge telefona, pošte i prijevoza</v>
      </c>
      <c r="G43" s="351" t="s">
        <v>177</v>
      </c>
      <c r="H43" s="91" t="str">
        <f t="shared" si="3"/>
        <v>REDOVNA DJELATNOST SVEUČILIŠTA U OSIJEKU (IZ EVIDENCIJSKIH PRIHODA)</v>
      </c>
      <c r="I43" s="91" t="str">
        <f t="shared" si="4"/>
        <v>0942</v>
      </c>
      <c r="J43" s="128">
        <v>3982</v>
      </c>
      <c r="K43" s="128">
        <v>3982</v>
      </c>
      <c r="L43" s="128">
        <v>3982</v>
      </c>
      <c r="M43" s="95"/>
      <c r="O43" s="86" t="str">
        <f t="shared" si="5"/>
        <v>323</v>
      </c>
      <c r="P43" s="86" t="str">
        <f t="shared" si="6"/>
        <v>32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3232</v>
      </c>
      <c r="F44" s="91" t="str">
        <f t="shared" si="2"/>
        <v>Usluge tekućeg i investicijskog održavanja</v>
      </c>
      <c r="G44" s="351" t="s">
        <v>177</v>
      </c>
      <c r="H44" s="91" t="str">
        <f t="shared" si="3"/>
        <v>REDOVNA DJELATNOST SVEUČILIŠTA U OSIJEKU (IZ EVIDENCIJSKIH PRIHODA)</v>
      </c>
      <c r="I44" s="91" t="str">
        <f t="shared" si="4"/>
        <v>0942</v>
      </c>
      <c r="J44" s="128">
        <v>29863</v>
      </c>
      <c r="K44" s="128">
        <v>29863</v>
      </c>
      <c r="L44" s="128">
        <v>29863</v>
      </c>
      <c r="M44" s="95"/>
      <c r="O44" s="86" t="str">
        <f t="shared" si="5"/>
        <v>323</v>
      </c>
      <c r="P44" s="86" t="str">
        <f t="shared" si="6"/>
        <v>32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3233</v>
      </c>
      <c r="F45" s="91" t="str">
        <f t="shared" si="2"/>
        <v>Usluge promidžbe i informiranja</v>
      </c>
      <c r="G45" s="351" t="s">
        <v>177</v>
      </c>
      <c r="H45" s="91" t="str">
        <f t="shared" si="3"/>
        <v>REDOVNA DJELATNOST SVEUČILIŠTA U OSIJEKU (IZ EVIDENCIJSKIH PRIHODA)</v>
      </c>
      <c r="I45" s="91" t="str">
        <f t="shared" si="4"/>
        <v>0942</v>
      </c>
      <c r="J45" s="128">
        <v>27872</v>
      </c>
      <c r="K45" s="128">
        <v>27872</v>
      </c>
      <c r="L45" s="128">
        <v>27872</v>
      </c>
      <c r="M45" s="95"/>
      <c r="O45" s="86" t="str">
        <f t="shared" si="5"/>
        <v>323</v>
      </c>
      <c r="P45" s="86" t="str">
        <f t="shared" si="6"/>
        <v>32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3235</v>
      </c>
      <c r="F46" s="91" t="str">
        <f t="shared" si="2"/>
        <v>Zakupnine i najamnine</v>
      </c>
      <c r="G46" s="351" t="s">
        <v>177</v>
      </c>
      <c r="H46" s="91" t="str">
        <f t="shared" si="3"/>
        <v>REDOVNA DJELATNOST SVEUČILIŠTA U OSIJEKU (IZ EVIDENCIJSKIH PRIHODA)</v>
      </c>
      <c r="I46" s="91" t="str">
        <f t="shared" si="4"/>
        <v>0942</v>
      </c>
      <c r="J46" s="128">
        <v>1725</v>
      </c>
      <c r="K46" s="128">
        <v>1725</v>
      </c>
      <c r="L46" s="128">
        <v>1725</v>
      </c>
      <c r="M46" s="95"/>
      <c r="O46" s="86" t="str">
        <f t="shared" si="5"/>
        <v>323</v>
      </c>
      <c r="P46" s="86" t="str">
        <f t="shared" si="6"/>
        <v>32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3236</v>
      </c>
      <c r="F47" s="91" t="str">
        <f t="shared" si="2"/>
        <v>Zdravstvene i veterinarske usluge</v>
      </c>
      <c r="G47" s="351" t="s">
        <v>177</v>
      </c>
      <c r="H47" s="91" t="str">
        <f t="shared" si="3"/>
        <v>REDOVNA DJELATNOST SVEUČILIŠTA U OSIJEKU (IZ EVIDENCIJSKIH PRIHODA)</v>
      </c>
      <c r="I47" s="91" t="str">
        <f t="shared" si="4"/>
        <v>0942</v>
      </c>
      <c r="J47" s="128">
        <v>398</v>
      </c>
      <c r="K47" s="128">
        <v>398</v>
      </c>
      <c r="L47" s="128">
        <v>398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3237</v>
      </c>
      <c r="F48" s="91" t="str">
        <f t="shared" si="2"/>
        <v>Intelektualne i osobne usluge</v>
      </c>
      <c r="G48" s="351" t="s">
        <v>177</v>
      </c>
      <c r="H48" s="91" t="str">
        <f t="shared" si="3"/>
        <v>REDOVNA DJELATNOST SVEUČILIŠTA U OSIJEKU (IZ EVIDENCIJSKIH PRIHODA)</v>
      </c>
      <c r="I48" s="91" t="str">
        <f t="shared" si="4"/>
        <v>0942</v>
      </c>
      <c r="J48" s="128">
        <v>96888</v>
      </c>
      <c r="K48" s="128">
        <v>96888</v>
      </c>
      <c r="L48" s="128">
        <v>96888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3238</v>
      </c>
      <c r="F49" s="91" t="str">
        <f t="shared" si="2"/>
        <v>Računalne usluge</v>
      </c>
      <c r="G49" s="351" t="s">
        <v>177</v>
      </c>
      <c r="H49" s="91" t="str">
        <f t="shared" si="3"/>
        <v>REDOVNA DJELATNOST SVEUČILIŠTA U OSIJEKU (IZ EVIDENCIJSKIH PRIHODA)</v>
      </c>
      <c r="I49" s="91" t="str">
        <f t="shared" si="4"/>
        <v>0942</v>
      </c>
      <c r="J49" s="128">
        <v>5309</v>
      </c>
      <c r="K49" s="128">
        <v>5309</v>
      </c>
      <c r="L49" s="128">
        <v>5309</v>
      </c>
      <c r="M49" s="95"/>
      <c r="O49" s="86" t="str">
        <f t="shared" si="5"/>
        <v>323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3239</v>
      </c>
      <c r="F50" s="91" t="str">
        <f t="shared" si="2"/>
        <v>Ostale usluge</v>
      </c>
      <c r="G50" s="351" t="s">
        <v>177</v>
      </c>
      <c r="H50" s="91" t="str">
        <f t="shared" si="3"/>
        <v>REDOVNA DJELATNOST SVEUČILIŠTA U OSIJEKU (IZ EVIDENCIJSKIH PRIHODA)</v>
      </c>
      <c r="I50" s="91" t="str">
        <f t="shared" si="4"/>
        <v>0942</v>
      </c>
      <c r="J50" s="128">
        <v>31854</v>
      </c>
      <c r="K50" s="128">
        <v>31854</v>
      </c>
      <c r="L50" s="128">
        <v>31854</v>
      </c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3241</v>
      </c>
      <c r="F51" s="91" t="str">
        <f t="shared" si="2"/>
        <v>Naknade troškova osobama izvan radnog odnosa</v>
      </c>
      <c r="G51" s="351" t="s">
        <v>177</v>
      </c>
      <c r="H51" s="91" t="str">
        <f t="shared" si="3"/>
        <v>REDOVNA DJELATNOST SVEUČILIŠTA U OSIJEKU (IZ EVIDENCIJSKIH PRIHODA)</v>
      </c>
      <c r="I51" s="91" t="str">
        <f t="shared" si="4"/>
        <v>0942</v>
      </c>
      <c r="J51" s="128">
        <v>19908</v>
      </c>
      <c r="K51" s="128">
        <v>19908</v>
      </c>
      <c r="L51" s="128">
        <v>19908</v>
      </c>
      <c r="M51" s="95"/>
      <c r="O51" s="86" t="str">
        <f t="shared" si="5"/>
        <v>324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3293</v>
      </c>
      <c r="F52" s="91" t="str">
        <f t="shared" si="2"/>
        <v>Reprezentacija</v>
      </c>
      <c r="G52" s="351" t="s">
        <v>177</v>
      </c>
      <c r="H52" s="91" t="str">
        <f t="shared" si="3"/>
        <v>REDOVNA DJELATNOST SVEUČILIŠTA U OSIJEKU (IZ EVIDENCIJSKIH PRIHODA)</v>
      </c>
      <c r="I52" s="91" t="str">
        <f t="shared" si="4"/>
        <v>0942</v>
      </c>
      <c r="J52" s="128">
        <v>3318</v>
      </c>
      <c r="K52" s="128">
        <v>3318</v>
      </c>
      <c r="L52" s="128">
        <v>3318</v>
      </c>
      <c r="M52" s="95"/>
      <c r="O52" s="86" t="str">
        <f t="shared" si="5"/>
        <v>329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3294</v>
      </c>
      <c r="F53" s="91" t="str">
        <f t="shared" si="2"/>
        <v>Članarine i norme</v>
      </c>
      <c r="G53" s="351" t="s">
        <v>177</v>
      </c>
      <c r="H53" s="91" t="str">
        <f t="shared" si="3"/>
        <v>REDOVNA DJELATNOST SVEUČILIŠTA U OSIJEKU (IZ EVIDENCIJSKIH PRIHODA)</v>
      </c>
      <c r="I53" s="91" t="str">
        <f t="shared" si="4"/>
        <v>0942</v>
      </c>
      <c r="J53" s="128">
        <v>3318</v>
      </c>
      <c r="K53" s="128">
        <v>3318</v>
      </c>
      <c r="L53" s="128">
        <v>3318</v>
      </c>
      <c r="M53" s="95"/>
      <c r="O53" s="86" t="str">
        <f t="shared" si="5"/>
        <v>329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3295</v>
      </c>
      <c r="F54" s="91" t="str">
        <f t="shared" si="2"/>
        <v>Pristojbe i naknade</v>
      </c>
      <c r="G54" s="351" t="s">
        <v>177</v>
      </c>
      <c r="H54" s="91" t="str">
        <f t="shared" si="3"/>
        <v>REDOVNA DJELATNOST SVEUČILIŠTA U OSIJEKU (IZ EVIDENCIJSKIH PRIHODA)</v>
      </c>
      <c r="I54" s="91" t="str">
        <f t="shared" si="4"/>
        <v>0942</v>
      </c>
      <c r="J54" s="128">
        <v>133</v>
      </c>
      <c r="K54" s="128">
        <v>133</v>
      </c>
      <c r="L54" s="128">
        <v>133</v>
      </c>
      <c r="M54" s="95"/>
      <c r="O54" s="86" t="str">
        <f t="shared" si="5"/>
        <v>329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3299</v>
      </c>
      <c r="F55" s="91" t="str">
        <f t="shared" si="2"/>
        <v>Ostali nespomenuti rashodi poslovanja</v>
      </c>
      <c r="G55" s="351" t="s">
        <v>177</v>
      </c>
      <c r="H55" s="91" t="str">
        <f t="shared" si="3"/>
        <v>REDOVNA DJELATNOST SVEUČILIŠTA U OSIJEKU (IZ EVIDENCIJSKIH PRIHODA)</v>
      </c>
      <c r="I55" s="91" t="str">
        <f t="shared" si="4"/>
        <v>0942</v>
      </c>
      <c r="J55" s="128">
        <v>46453</v>
      </c>
      <c r="K55" s="128">
        <v>46453</v>
      </c>
      <c r="L55" s="128">
        <v>46453</v>
      </c>
      <c r="M55" s="95"/>
      <c r="O55" s="86" t="str">
        <f t="shared" si="5"/>
        <v>329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3431</v>
      </c>
      <c r="F56" s="91" t="str">
        <f t="shared" si="2"/>
        <v>Bankarske usluge i usluge platnog prometa</v>
      </c>
      <c r="G56" s="351" t="s">
        <v>177</v>
      </c>
      <c r="H56" s="91" t="str">
        <f t="shared" si="3"/>
        <v>REDOVNA DJELATNOST SVEUČILIŠTA U OSIJEKU (IZ EVIDENCIJSKIH PRIHODA)</v>
      </c>
      <c r="I56" s="91" t="str">
        <f t="shared" si="4"/>
        <v>0942</v>
      </c>
      <c r="J56" s="128">
        <v>4247</v>
      </c>
      <c r="K56" s="128">
        <v>4247</v>
      </c>
      <c r="L56" s="128">
        <v>4247</v>
      </c>
      <c r="M56" s="95"/>
      <c r="O56" s="86" t="str">
        <f t="shared" si="5"/>
        <v>343</v>
      </c>
      <c r="P56" s="86" t="str">
        <f t="shared" si="6"/>
        <v>34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3432</v>
      </c>
      <c r="F57" s="91" t="str">
        <f t="shared" si="2"/>
        <v>Negativne tečajne razlike i razlike zbog primjene valutne kl</v>
      </c>
      <c r="G57" s="351" t="s">
        <v>177</v>
      </c>
      <c r="H57" s="91" t="str">
        <f t="shared" si="3"/>
        <v>REDOVNA DJELATNOST SVEUČILIŠTA U OSIJEKU (IZ EVIDENCIJSKIH PRIHODA)</v>
      </c>
      <c r="I57" s="91" t="str">
        <f t="shared" si="4"/>
        <v>0942</v>
      </c>
      <c r="J57" s="128">
        <v>398</v>
      </c>
      <c r="K57" s="128">
        <v>398</v>
      </c>
      <c r="L57" s="128">
        <v>398</v>
      </c>
      <c r="M57" s="95"/>
      <c r="O57" s="86" t="str">
        <f t="shared" si="5"/>
        <v>343</v>
      </c>
      <c r="P57" s="86" t="str">
        <f t="shared" si="6"/>
        <v>34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3721</v>
      </c>
      <c r="F58" s="91" t="str">
        <f t="shared" si="2"/>
        <v>Naknade građanima i kućanstvima u novcu</v>
      </c>
      <c r="G58" s="351" t="s">
        <v>177</v>
      </c>
      <c r="H58" s="91" t="str">
        <f t="shared" si="3"/>
        <v>REDOVNA DJELATNOST SVEUČILIŠTA U OSIJEKU (IZ EVIDENCIJSKIH PRIHODA)</v>
      </c>
      <c r="I58" s="91" t="str">
        <f t="shared" si="4"/>
        <v>0942</v>
      </c>
      <c r="J58" s="128">
        <v>1327</v>
      </c>
      <c r="K58" s="128">
        <v>1327</v>
      </c>
      <c r="L58" s="128">
        <v>1327</v>
      </c>
      <c r="M58" s="95"/>
      <c r="O58" s="86" t="str">
        <f t="shared" si="5"/>
        <v>372</v>
      </c>
      <c r="P58" s="86" t="str">
        <f t="shared" si="6"/>
        <v>37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4221</v>
      </c>
      <c r="F59" s="91" t="str">
        <f t="shared" si="2"/>
        <v>Uredska oprema i namještaj</v>
      </c>
      <c r="G59" s="351" t="s">
        <v>177</v>
      </c>
      <c r="H59" s="91" t="str">
        <f t="shared" si="3"/>
        <v>REDOVNA DJELATNOST SVEUČILIŠTA U OSIJEKU (IZ EVIDENCIJSKIH PRIHODA)</v>
      </c>
      <c r="I59" s="91" t="str">
        <f t="shared" si="4"/>
        <v>0942</v>
      </c>
      <c r="J59" s="128">
        <v>15263</v>
      </c>
      <c r="K59" s="128">
        <v>15263</v>
      </c>
      <c r="L59" s="128">
        <v>15263</v>
      </c>
      <c r="M59" s="95"/>
      <c r="O59" s="86" t="str">
        <f t="shared" si="5"/>
        <v>422</v>
      </c>
      <c r="P59" s="86" t="str">
        <f t="shared" si="6"/>
        <v>42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4223</v>
      </c>
      <c r="F60" s="91" t="str">
        <f t="shared" si="2"/>
        <v>Oprema za održavanje i zaštitu</v>
      </c>
      <c r="G60" s="351" t="s">
        <v>177</v>
      </c>
      <c r="H60" s="91" t="str">
        <f t="shared" si="3"/>
        <v>REDOVNA DJELATNOST SVEUČILIŠTA U OSIJEKU (IZ EVIDENCIJSKIH PRIHODA)</v>
      </c>
      <c r="I60" s="91" t="str">
        <f t="shared" si="4"/>
        <v>0942</v>
      </c>
      <c r="J60" s="128">
        <v>26545</v>
      </c>
      <c r="K60" s="128">
        <v>26545</v>
      </c>
      <c r="L60" s="128">
        <v>26545</v>
      </c>
      <c r="M60" s="95"/>
      <c r="O60" s="86" t="str">
        <f t="shared" si="5"/>
        <v>422</v>
      </c>
      <c r="P60" s="86" t="str">
        <f t="shared" si="6"/>
        <v>42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4224</v>
      </c>
      <c r="F61" s="91" t="str">
        <f t="shared" si="2"/>
        <v>Medicinska i laboratorijska oprema</v>
      </c>
      <c r="G61" s="351" t="s">
        <v>177</v>
      </c>
      <c r="H61" s="91" t="str">
        <f t="shared" si="3"/>
        <v>REDOVNA DJELATNOST SVEUČILIŠTA U OSIJEKU (IZ EVIDENCIJSKIH PRIHODA)</v>
      </c>
      <c r="I61" s="91" t="str">
        <f t="shared" si="4"/>
        <v>0942</v>
      </c>
      <c r="J61" s="128">
        <v>13272</v>
      </c>
      <c r="K61" s="128">
        <v>13272</v>
      </c>
      <c r="L61" s="128">
        <v>13272</v>
      </c>
      <c r="M61" s="95"/>
      <c r="O61" s="86" t="str">
        <f t="shared" si="5"/>
        <v>422</v>
      </c>
      <c r="P61" s="86" t="str">
        <f t="shared" si="6"/>
        <v>42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4227</v>
      </c>
      <c r="F62" s="91" t="str">
        <f t="shared" si="2"/>
        <v>Uređaji, strojevi i oprema za ostale namjene</v>
      </c>
      <c r="G62" s="351" t="s">
        <v>177</v>
      </c>
      <c r="H62" s="91" t="str">
        <f t="shared" si="3"/>
        <v>REDOVNA DJELATNOST SVEUČILIŠTA U OSIJEKU (IZ EVIDENCIJSKIH PRIHODA)</v>
      </c>
      <c r="I62" s="91" t="str">
        <f t="shared" si="4"/>
        <v>0942</v>
      </c>
      <c r="J62" s="128">
        <v>13272</v>
      </c>
      <c r="K62" s="128">
        <v>13272</v>
      </c>
      <c r="L62" s="128">
        <v>13272</v>
      </c>
      <c r="M62" s="95"/>
      <c r="O62" s="86" t="str">
        <f t="shared" si="5"/>
        <v>422</v>
      </c>
      <c r="P62" s="86" t="str">
        <f t="shared" si="6"/>
        <v>42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4241</v>
      </c>
      <c r="F63" s="91" t="str">
        <f t="shared" si="2"/>
        <v>Knjige</v>
      </c>
      <c r="G63" s="351" t="s">
        <v>177</v>
      </c>
      <c r="H63" s="91" t="str">
        <f t="shared" si="3"/>
        <v>REDOVNA DJELATNOST SVEUČILIŠTA U OSIJEKU (IZ EVIDENCIJSKIH PRIHODA)</v>
      </c>
      <c r="I63" s="91" t="str">
        <f t="shared" si="4"/>
        <v>0942</v>
      </c>
      <c r="J63" s="128">
        <v>1000</v>
      </c>
      <c r="K63" s="128">
        <v>1001</v>
      </c>
      <c r="L63" s="128">
        <v>998</v>
      </c>
      <c r="M63" s="95"/>
      <c r="O63" s="86" t="str">
        <f t="shared" si="5"/>
        <v>424</v>
      </c>
      <c r="P63" s="86" t="str">
        <f t="shared" si="6"/>
        <v>42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52</v>
      </c>
      <c r="D64" s="91" t="str">
        <f t="shared" si="1"/>
        <v>Ostale pomoći</v>
      </c>
      <c r="E64" s="96">
        <v>3121</v>
      </c>
      <c r="F64" s="91" t="str">
        <f t="shared" si="2"/>
        <v>Ostali rashodi za zaposlene</v>
      </c>
      <c r="G64" s="351" t="s">
        <v>177</v>
      </c>
      <c r="H64" s="91" t="str">
        <f t="shared" si="3"/>
        <v>REDOVNA DJELATNOST SVEUČILIŠTA U OSIJEKU (IZ EVIDENCIJSKIH PRIHODA)</v>
      </c>
      <c r="I64" s="91" t="str">
        <f t="shared" si="4"/>
        <v>0942</v>
      </c>
      <c r="J64" s="128">
        <v>3318</v>
      </c>
      <c r="K64" s="128">
        <v>2522</v>
      </c>
      <c r="L64" s="128">
        <v>995</v>
      </c>
      <c r="M64" s="95"/>
      <c r="O64" s="86" t="str">
        <f t="shared" si="5"/>
        <v>312</v>
      </c>
      <c r="P64" s="86" t="str">
        <f t="shared" si="6"/>
        <v>31</v>
      </c>
      <c r="Q64" s="86" t="str">
        <f t="shared" si="7"/>
        <v>52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52</v>
      </c>
      <c r="D65" s="91" t="str">
        <f t="shared" si="1"/>
        <v>Ostale pomoći</v>
      </c>
      <c r="E65" s="96">
        <v>3132</v>
      </c>
      <c r="F65" s="91" t="str">
        <f t="shared" si="2"/>
        <v>Doprinosi za obvezno zdravstveno osiguranje</v>
      </c>
      <c r="G65" s="351" t="s">
        <v>177</v>
      </c>
      <c r="H65" s="91" t="str">
        <f t="shared" si="3"/>
        <v>REDOVNA DJELATNOST SVEUČILIŠTA U OSIJEKU (IZ EVIDENCIJSKIH PRIHODA)</v>
      </c>
      <c r="I65" s="91" t="str">
        <f t="shared" si="4"/>
        <v>0942</v>
      </c>
      <c r="J65" s="128">
        <v>9855</v>
      </c>
      <c r="K65" s="128">
        <v>7490</v>
      </c>
      <c r="L65" s="128">
        <v>2956</v>
      </c>
      <c r="M65" s="95"/>
      <c r="O65" s="86" t="str">
        <f t="shared" si="5"/>
        <v>313</v>
      </c>
      <c r="P65" s="86" t="str">
        <f t="shared" si="6"/>
        <v>31</v>
      </c>
      <c r="Q65" s="86" t="str">
        <f t="shared" si="7"/>
        <v>52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52</v>
      </c>
      <c r="D66" s="91" t="str">
        <f t="shared" si="1"/>
        <v>Ostale pomoći</v>
      </c>
      <c r="E66" s="96">
        <v>3211</v>
      </c>
      <c r="F66" s="91" t="str">
        <f t="shared" si="2"/>
        <v>Službena putovanja</v>
      </c>
      <c r="G66" s="351" t="s">
        <v>177</v>
      </c>
      <c r="H66" s="91" t="str">
        <f t="shared" si="3"/>
        <v>REDOVNA DJELATNOST SVEUČILIŠTA U OSIJEKU (IZ EVIDENCIJSKIH PRIHODA)</v>
      </c>
      <c r="I66" s="91" t="str">
        <f t="shared" si="4"/>
        <v>0942</v>
      </c>
      <c r="J66" s="128">
        <v>23890</v>
      </c>
      <c r="K66" s="128">
        <v>24128.9</v>
      </c>
      <c r="L66" s="128">
        <v>24367.8</v>
      </c>
      <c r="M66" s="95"/>
      <c r="O66" s="86" t="str">
        <f t="shared" si="5"/>
        <v>321</v>
      </c>
      <c r="P66" s="86" t="str">
        <f t="shared" si="6"/>
        <v>32</v>
      </c>
      <c r="Q66" s="86" t="str">
        <f t="shared" si="7"/>
        <v>52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52</v>
      </c>
      <c r="D67" s="91" t="str">
        <f t="shared" ref="D67:D130" si="13">IFERROR(VLOOKUP(C67,$S$6:$T$24,2,FALSE),"")</f>
        <v>Ostale pomoći</v>
      </c>
      <c r="E67" s="96">
        <v>3212</v>
      </c>
      <c r="F67" s="91" t="str">
        <f t="shared" si="2"/>
        <v>Naknade za prijevoz, za rad na terenu i odvojeni život</v>
      </c>
      <c r="G67" s="351" t="s">
        <v>177</v>
      </c>
      <c r="H67" s="91" t="str">
        <f t="shared" si="3"/>
        <v>REDOVNA DJELATNOST SVEUČILIŠTA U OSIJEKU (IZ EVIDENCIJSKIH PRIHODA)</v>
      </c>
      <c r="I67" s="91" t="str">
        <f t="shared" si="4"/>
        <v>0942</v>
      </c>
      <c r="J67" s="128">
        <v>1593</v>
      </c>
      <c r="K67" s="128">
        <v>1211</v>
      </c>
      <c r="L67" s="128">
        <v>478</v>
      </c>
      <c r="M67" s="95"/>
      <c r="O67" s="86" t="str">
        <f t="shared" si="5"/>
        <v>321</v>
      </c>
      <c r="P67" s="86" t="str">
        <f t="shared" si="6"/>
        <v>32</v>
      </c>
      <c r="Q67" s="86" t="str">
        <f t="shared" si="7"/>
        <v>52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52</v>
      </c>
      <c r="D68" s="91" t="str">
        <f t="shared" si="13"/>
        <v>Ostale pomoći</v>
      </c>
      <c r="E68" s="96">
        <v>3213</v>
      </c>
      <c r="F68" s="91" t="str">
        <f t="shared" ref="F68:F131" si="14">IFERROR(VLOOKUP(E68,$V$5:$X$129,2,FALSE),"")</f>
        <v>Stručno usavršavanje zaposlenika</v>
      </c>
      <c r="G68" s="351" t="s">
        <v>177</v>
      </c>
      <c r="H68" s="91" t="str">
        <f t="shared" ref="H68:H131" si="15">IFERROR(VLOOKUP(G68,$AB$6:$AC$327,2,FALSE),"")</f>
        <v>REDOVNA DJELATNOST SVEUČILIŠTA U OSIJEKU (IZ EVIDENCIJSKIH PRIHODA)</v>
      </c>
      <c r="I68" s="91" t="str">
        <f t="shared" ref="I68:I131" si="16">IFERROR(VLOOKUP(G68,$AB$6:$AF$327,3,FALSE),"")</f>
        <v>0942</v>
      </c>
      <c r="J68" s="128">
        <v>1327</v>
      </c>
      <c r="K68" s="128">
        <v>1340.27</v>
      </c>
      <c r="L68" s="128">
        <v>1353.54</v>
      </c>
      <c r="M68" s="95"/>
      <c r="O68" s="86" t="str">
        <f t="shared" ref="O68:O131" si="17">LEFT(E68,3)</f>
        <v>321</v>
      </c>
      <c r="P68" s="86" t="str">
        <f t="shared" ref="P68:P131" si="18">LEFT(E68,2)</f>
        <v>32</v>
      </c>
      <c r="Q68" s="86" t="str">
        <f t="shared" ref="Q68:Q131" si="19">LEFT(C68,3)</f>
        <v>52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52</v>
      </c>
      <c r="D69" s="91" t="str">
        <f t="shared" si="13"/>
        <v>Ostale pomoći</v>
      </c>
      <c r="E69" s="96">
        <v>3222</v>
      </c>
      <c r="F69" s="91" t="str">
        <f t="shared" si="14"/>
        <v>Materijal i sirovine</v>
      </c>
      <c r="G69" s="351" t="s">
        <v>177</v>
      </c>
      <c r="H69" s="91" t="str">
        <f t="shared" si="15"/>
        <v>REDOVNA DJELATNOST SVEUČILIŠTA U OSIJEKU (IZ EVIDENCIJSKIH PRIHODA)</v>
      </c>
      <c r="I69" s="91" t="str">
        <f t="shared" si="16"/>
        <v>0942</v>
      </c>
      <c r="J69" s="128">
        <v>12126</v>
      </c>
      <c r="K69" s="128">
        <v>10671</v>
      </c>
      <c r="L69" s="128">
        <v>7882</v>
      </c>
      <c r="M69" s="95"/>
      <c r="O69" s="86" t="str">
        <f t="shared" si="17"/>
        <v>322</v>
      </c>
      <c r="P69" s="86" t="str">
        <f t="shared" si="18"/>
        <v>32</v>
      </c>
      <c r="Q69" s="86" t="str">
        <f t="shared" si="19"/>
        <v>52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52</v>
      </c>
      <c r="D70" s="91" t="str">
        <f t="shared" si="13"/>
        <v>Ostale pomoći</v>
      </c>
      <c r="E70" s="96">
        <v>3241</v>
      </c>
      <c r="F70" s="91" t="str">
        <f t="shared" si="14"/>
        <v>Naknade troškova osobama izvan radnog odnosa</v>
      </c>
      <c r="G70" s="351" t="s">
        <v>177</v>
      </c>
      <c r="H70" s="91" t="str">
        <f t="shared" si="15"/>
        <v>REDOVNA DJELATNOST SVEUČILIŠTA U OSIJEKU (IZ EVIDENCIJSKIH PRIHODA)</v>
      </c>
      <c r="I70" s="91" t="str">
        <f t="shared" si="16"/>
        <v>0942</v>
      </c>
      <c r="J70" s="128">
        <v>664</v>
      </c>
      <c r="K70" s="128">
        <v>670.64</v>
      </c>
      <c r="L70" s="128">
        <v>677.28</v>
      </c>
      <c r="M70" s="95"/>
      <c r="O70" s="86" t="str">
        <f t="shared" si="17"/>
        <v>324</v>
      </c>
      <c r="P70" s="86" t="str">
        <f t="shared" si="18"/>
        <v>32</v>
      </c>
      <c r="Q70" s="86" t="str">
        <f t="shared" si="19"/>
        <v>52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52</v>
      </c>
      <c r="D71" s="91" t="str">
        <f t="shared" si="13"/>
        <v>Ostale pomoći</v>
      </c>
      <c r="E71" s="96">
        <v>3299</v>
      </c>
      <c r="F71" s="91" t="str">
        <f t="shared" si="14"/>
        <v>Ostali nespomenuti rashodi poslovanja</v>
      </c>
      <c r="G71" s="351" t="s">
        <v>177</v>
      </c>
      <c r="H71" s="91" t="str">
        <f t="shared" si="15"/>
        <v>REDOVNA DJELATNOST SVEUČILIŠTA U OSIJEKU (IZ EVIDENCIJSKIH PRIHODA)</v>
      </c>
      <c r="I71" s="91" t="str">
        <f t="shared" si="16"/>
        <v>0942</v>
      </c>
      <c r="J71" s="128">
        <v>139359</v>
      </c>
      <c r="K71" s="128">
        <v>140752.59</v>
      </c>
      <c r="L71" s="128">
        <v>142146.18</v>
      </c>
      <c r="M71" s="95"/>
      <c r="O71" s="86" t="str">
        <f t="shared" si="17"/>
        <v>329</v>
      </c>
      <c r="P71" s="86" t="str">
        <f t="shared" si="18"/>
        <v>32</v>
      </c>
      <c r="Q71" s="86" t="str">
        <f t="shared" si="19"/>
        <v>52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52</v>
      </c>
      <c r="D72" s="91" t="str">
        <f t="shared" si="13"/>
        <v>Ostale pomoći</v>
      </c>
      <c r="E72" s="96">
        <v>3721</v>
      </c>
      <c r="F72" s="91" t="str">
        <f t="shared" si="14"/>
        <v>Naknade građanima i kućanstvima u novcu</v>
      </c>
      <c r="G72" s="351" t="s">
        <v>177</v>
      </c>
      <c r="H72" s="91" t="str">
        <f t="shared" si="15"/>
        <v>REDOVNA DJELATNOST SVEUČILIŠTA U OSIJEKU (IZ EVIDENCIJSKIH PRIHODA)</v>
      </c>
      <c r="I72" s="91" t="str">
        <f t="shared" si="16"/>
        <v>0942</v>
      </c>
      <c r="J72" s="128">
        <v>358352</v>
      </c>
      <c r="K72" s="128">
        <v>361935.52</v>
      </c>
      <c r="L72" s="128">
        <v>365519.04</v>
      </c>
      <c r="M72" s="95"/>
      <c r="O72" s="86" t="str">
        <f t="shared" si="17"/>
        <v>372</v>
      </c>
      <c r="P72" s="86" t="str">
        <f t="shared" si="18"/>
        <v>37</v>
      </c>
      <c r="Q72" s="86" t="str">
        <f t="shared" si="19"/>
        <v>52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52</v>
      </c>
      <c r="D73" s="91" t="str">
        <f t="shared" si="13"/>
        <v>Ostale pomoći</v>
      </c>
      <c r="E73" s="96">
        <v>4224</v>
      </c>
      <c r="F73" s="91" t="str">
        <f t="shared" si="14"/>
        <v>Medicinska i laboratorijska oprema</v>
      </c>
      <c r="G73" s="351" t="s">
        <v>177</v>
      </c>
      <c r="H73" s="91" t="str">
        <f t="shared" si="15"/>
        <v>REDOVNA DJELATNOST SVEUČILIŠTA U OSIJEKU (IZ EVIDENCIJSKIH PRIHODA)</v>
      </c>
      <c r="I73" s="91" t="str">
        <f t="shared" si="16"/>
        <v>0942</v>
      </c>
      <c r="J73" s="128">
        <v>7300</v>
      </c>
      <c r="K73" s="128">
        <v>5548</v>
      </c>
      <c r="L73" s="128">
        <v>2190</v>
      </c>
      <c r="M73" s="95"/>
      <c r="O73" s="86" t="str">
        <f t="shared" si="17"/>
        <v>422</v>
      </c>
      <c r="P73" s="86" t="str">
        <f t="shared" si="18"/>
        <v>42</v>
      </c>
      <c r="Q73" s="86" t="str">
        <f t="shared" si="19"/>
        <v>52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52</v>
      </c>
      <c r="D74" s="91" t="str">
        <f t="shared" si="13"/>
        <v>Ostale pomoći</v>
      </c>
      <c r="E74" s="96">
        <v>3111</v>
      </c>
      <c r="F74" s="91" t="str">
        <f t="shared" si="14"/>
        <v>Plaće za redovan rad</v>
      </c>
      <c r="G74" s="351" t="s">
        <v>177</v>
      </c>
      <c r="H74" s="91" t="str">
        <f t="shared" si="15"/>
        <v>REDOVNA DJELATNOST SVEUČILIŠTA U OSIJEKU (IZ EVIDENCIJSKIH PRIHODA)</v>
      </c>
      <c r="I74" s="91" t="str">
        <f t="shared" si="16"/>
        <v>0942</v>
      </c>
      <c r="J74" s="128">
        <v>59725</v>
      </c>
      <c r="K74" s="128">
        <v>45391</v>
      </c>
      <c r="L74" s="128">
        <v>17918</v>
      </c>
      <c r="M74" s="95"/>
      <c r="O74" s="86" t="str">
        <f t="shared" si="17"/>
        <v>311</v>
      </c>
      <c r="P74" s="86" t="str">
        <f t="shared" si="18"/>
        <v>31</v>
      </c>
      <c r="Q74" s="86" t="str">
        <f t="shared" si="19"/>
        <v>52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61</v>
      </c>
      <c r="D75" s="91" t="str">
        <f t="shared" si="13"/>
        <v>Donacije</v>
      </c>
      <c r="E75" s="96">
        <v>3239</v>
      </c>
      <c r="F75" s="91" t="str">
        <f t="shared" si="14"/>
        <v>Ostale usluge</v>
      </c>
      <c r="G75" s="351" t="s">
        <v>177</v>
      </c>
      <c r="H75" s="91" t="str">
        <f t="shared" si="15"/>
        <v>REDOVNA DJELATNOST SVEUČILIŠTA U OSIJEKU (IZ EVIDENCIJSKIH PRIHODA)</v>
      </c>
      <c r="I75" s="91" t="str">
        <f t="shared" si="16"/>
        <v>0942</v>
      </c>
      <c r="J75" s="128">
        <v>1327</v>
      </c>
      <c r="K75" s="128">
        <v>1340.27</v>
      </c>
      <c r="L75" s="128">
        <v>1353.54</v>
      </c>
      <c r="M75" s="95"/>
      <c r="O75" s="86" t="str">
        <f t="shared" si="17"/>
        <v>323</v>
      </c>
      <c r="P75" s="86" t="str">
        <f t="shared" si="18"/>
        <v>32</v>
      </c>
      <c r="Q75" s="86" t="str">
        <f t="shared" si="19"/>
        <v>61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61</v>
      </c>
      <c r="D76" s="91" t="str">
        <f t="shared" si="13"/>
        <v>Donacije</v>
      </c>
      <c r="E76" s="96">
        <v>4241</v>
      </c>
      <c r="F76" s="91" t="str">
        <f t="shared" si="14"/>
        <v>Knjige</v>
      </c>
      <c r="G76" s="351" t="s">
        <v>177</v>
      </c>
      <c r="H76" s="91" t="str">
        <f t="shared" si="15"/>
        <v>REDOVNA DJELATNOST SVEUČILIŠTA U OSIJEKU (IZ EVIDENCIJSKIH PRIHODA)</v>
      </c>
      <c r="I76" s="91" t="str">
        <f t="shared" si="16"/>
        <v>0942</v>
      </c>
      <c r="J76" s="128">
        <v>2654</v>
      </c>
      <c r="K76" s="128">
        <v>2680.54</v>
      </c>
      <c r="L76" s="128">
        <v>2707.08</v>
      </c>
      <c r="M76" s="95"/>
      <c r="O76" s="86" t="str">
        <f t="shared" si="17"/>
        <v>424</v>
      </c>
      <c r="P76" s="86" t="str">
        <f t="shared" si="18"/>
        <v>42</v>
      </c>
      <c r="Q76" s="86" t="str">
        <f t="shared" si="19"/>
        <v>61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71</v>
      </c>
      <c r="D77" s="91" t="str">
        <f t="shared" si="13"/>
        <v>Prihodi od nefin. imovine i nadoknade štete s osnova osig.</v>
      </c>
      <c r="E77" s="96">
        <v>4221</v>
      </c>
      <c r="F77" s="91" t="str">
        <f t="shared" si="14"/>
        <v>Uredska oprema i namještaj</v>
      </c>
      <c r="G77" s="351" t="s">
        <v>177</v>
      </c>
      <c r="H77" s="91" t="str">
        <f t="shared" si="15"/>
        <v>REDOVNA DJELATNOST SVEUČILIŠTA U OSIJEKU (IZ EVIDENCIJSKIH PRIHODA)</v>
      </c>
      <c r="I77" s="91" t="str">
        <f t="shared" si="16"/>
        <v>0942</v>
      </c>
      <c r="J77" s="128">
        <v>292</v>
      </c>
      <c r="K77" s="128">
        <v>294.92</v>
      </c>
      <c r="L77" s="128">
        <v>297.83999999999997</v>
      </c>
      <c r="M77" s="95"/>
      <c r="O77" s="86" t="str">
        <f t="shared" si="17"/>
        <v>422</v>
      </c>
      <c r="P77" s="86" t="str">
        <f t="shared" si="18"/>
        <v>42</v>
      </c>
      <c r="Q77" s="86" t="str">
        <f t="shared" si="19"/>
        <v>71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31</v>
      </c>
      <c r="D78" s="91" t="str">
        <f t="shared" si="13"/>
        <v>Vlastiti prihodi</v>
      </c>
      <c r="E78" s="96">
        <v>3121</v>
      </c>
      <c r="F78" s="91" t="str">
        <f t="shared" si="14"/>
        <v>Ostali rashodi za zaposlene</v>
      </c>
      <c r="G78" s="351" t="s">
        <v>177</v>
      </c>
      <c r="H78" s="91" t="str">
        <f t="shared" si="15"/>
        <v>REDOVNA DJELATNOST SVEUČILIŠTA U OSIJEKU (IZ EVIDENCIJSKIH PRIHODA)</v>
      </c>
      <c r="I78" s="91" t="str">
        <f t="shared" si="16"/>
        <v>0942</v>
      </c>
      <c r="J78" s="128">
        <v>19908</v>
      </c>
      <c r="K78" s="128">
        <v>19908</v>
      </c>
      <c r="L78" s="128">
        <v>19908</v>
      </c>
      <c r="M78" s="95"/>
      <c r="O78" s="86" t="str">
        <f t="shared" si="17"/>
        <v>312</v>
      </c>
      <c r="P78" s="86" t="str">
        <f t="shared" si="18"/>
        <v>31</v>
      </c>
      <c r="Q78" s="86" t="str">
        <f t="shared" si="19"/>
        <v>31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31</v>
      </c>
      <c r="D79" s="91" t="str">
        <f t="shared" si="13"/>
        <v>Vlastiti prihodi</v>
      </c>
      <c r="E79" s="96">
        <v>3211</v>
      </c>
      <c r="F79" s="91" t="str">
        <f t="shared" si="14"/>
        <v>Službena putovanja</v>
      </c>
      <c r="G79" s="351" t="s">
        <v>177</v>
      </c>
      <c r="H79" s="91" t="str">
        <f t="shared" si="15"/>
        <v>REDOVNA DJELATNOST SVEUČILIŠTA U OSIJEKU (IZ EVIDENCIJSKIH PRIHODA)</v>
      </c>
      <c r="I79" s="91" t="str">
        <f t="shared" si="16"/>
        <v>0942</v>
      </c>
      <c r="J79" s="128">
        <v>26545</v>
      </c>
      <c r="K79" s="128">
        <v>26545</v>
      </c>
      <c r="L79" s="128">
        <v>26545</v>
      </c>
      <c r="M79" s="95"/>
      <c r="O79" s="86" t="str">
        <f t="shared" si="17"/>
        <v>321</v>
      </c>
      <c r="P79" s="86" t="str">
        <f t="shared" si="18"/>
        <v>32</v>
      </c>
      <c r="Q79" s="86" t="str">
        <f t="shared" si="19"/>
        <v>31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31</v>
      </c>
      <c r="D80" s="91" t="str">
        <f t="shared" si="13"/>
        <v>Vlastiti prihodi</v>
      </c>
      <c r="E80" s="96">
        <v>3213</v>
      </c>
      <c r="F80" s="91" t="str">
        <f t="shared" si="14"/>
        <v>Stručno usavršavanje zaposlenika</v>
      </c>
      <c r="G80" s="351" t="s">
        <v>177</v>
      </c>
      <c r="H80" s="91" t="str">
        <f t="shared" si="15"/>
        <v>REDOVNA DJELATNOST SVEUČILIŠTA U OSIJEKU (IZ EVIDENCIJSKIH PRIHODA)</v>
      </c>
      <c r="I80" s="91" t="str">
        <f t="shared" si="16"/>
        <v>0942</v>
      </c>
      <c r="J80" s="128">
        <v>5309</v>
      </c>
      <c r="K80" s="128">
        <v>5309</v>
      </c>
      <c r="L80" s="128">
        <v>5309</v>
      </c>
      <c r="M80" s="95"/>
      <c r="O80" s="86" t="str">
        <f t="shared" si="17"/>
        <v>321</v>
      </c>
      <c r="P80" s="86" t="str">
        <f t="shared" si="18"/>
        <v>32</v>
      </c>
      <c r="Q80" s="86" t="str">
        <f t="shared" si="19"/>
        <v>31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31</v>
      </c>
      <c r="D81" s="91" t="str">
        <f t="shared" si="13"/>
        <v>Vlastiti prihodi</v>
      </c>
      <c r="E81" s="96">
        <v>3221</v>
      </c>
      <c r="F81" s="91" t="str">
        <f t="shared" si="14"/>
        <v>Uredski materijal i ostali materijalni rashodi</v>
      </c>
      <c r="G81" s="351" t="s">
        <v>177</v>
      </c>
      <c r="H81" s="91" t="str">
        <f t="shared" si="15"/>
        <v>REDOVNA DJELATNOST SVEUČILIŠTA U OSIJEKU (IZ EVIDENCIJSKIH PRIHODA)</v>
      </c>
      <c r="I81" s="91" t="str">
        <f t="shared" si="16"/>
        <v>0942</v>
      </c>
      <c r="J81" s="128">
        <v>5309</v>
      </c>
      <c r="K81" s="128">
        <v>5309</v>
      </c>
      <c r="L81" s="128">
        <v>5309</v>
      </c>
      <c r="M81" s="95"/>
      <c r="O81" s="86" t="str">
        <f t="shared" si="17"/>
        <v>322</v>
      </c>
      <c r="P81" s="86" t="str">
        <f t="shared" si="18"/>
        <v>32</v>
      </c>
      <c r="Q81" s="86" t="str">
        <f t="shared" si="19"/>
        <v>31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31</v>
      </c>
      <c r="D82" s="91" t="str">
        <f t="shared" si="13"/>
        <v>Vlastiti prihodi</v>
      </c>
      <c r="E82" s="96">
        <v>3222</v>
      </c>
      <c r="F82" s="91" t="str">
        <f t="shared" si="14"/>
        <v>Materijal i sirovine</v>
      </c>
      <c r="G82" s="351" t="s">
        <v>177</v>
      </c>
      <c r="H82" s="91" t="str">
        <f t="shared" si="15"/>
        <v>REDOVNA DJELATNOST SVEUČILIŠTA U OSIJEKU (IZ EVIDENCIJSKIH PRIHODA)</v>
      </c>
      <c r="I82" s="91" t="str">
        <f t="shared" si="16"/>
        <v>0942</v>
      </c>
      <c r="J82" s="128">
        <v>5309</v>
      </c>
      <c r="K82" s="128">
        <v>5309</v>
      </c>
      <c r="L82" s="128">
        <v>5309</v>
      </c>
      <c r="M82" s="95"/>
      <c r="O82" s="86" t="str">
        <f t="shared" si="17"/>
        <v>322</v>
      </c>
      <c r="P82" s="86" t="str">
        <f t="shared" si="18"/>
        <v>32</v>
      </c>
      <c r="Q82" s="86" t="str">
        <f t="shared" si="19"/>
        <v>31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31</v>
      </c>
      <c r="D83" s="91" t="str">
        <f t="shared" si="13"/>
        <v>Vlastiti prihodi</v>
      </c>
      <c r="E83" s="96">
        <v>3225</v>
      </c>
      <c r="F83" s="91" t="str">
        <f t="shared" si="14"/>
        <v>Sitni inventar i auto gume</v>
      </c>
      <c r="G83" s="351" t="s">
        <v>177</v>
      </c>
      <c r="H83" s="91" t="str">
        <f t="shared" si="15"/>
        <v>REDOVNA DJELATNOST SVEUČILIŠTA U OSIJEKU (IZ EVIDENCIJSKIH PRIHODA)</v>
      </c>
      <c r="I83" s="91" t="str">
        <f t="shared" si="16"/>
        <v>0942</v>
      </c>
      <c r="J83" s="128">
        <v>664</v>
      </c>
      <c r="K83" s="128">
        <v>664</v>
      </c>
      <c r="L83" s="128">
        <v>664</v>
      </c>
      <c r="M83" s="95"/>
      <c r="O83" s="86" t="str">
        <f t="shared" si="17"/>
        <v>322</v>
      </c>
      <c r="P83" s="86" t="str">
        <f t="shared" si="18"/>
        <v>32</v>
      </c>
      <c r="Q83" s="86" t="str">
        <f t="shared" si="19"/>
        <v>31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31</v>
      </c>
      <c r="D84" s="91" t="str">
        <f t="shared" si="13"/>
        <v>Vlastiti prihodi</v>
      </c>
      <c r="E84" s="96">
        <v>3232</v>
      </c>
      <c r="F84" s="91" t="str">
        <f t="shared" si="14"/>
        <v>Usluge tekućeg i investicijskog održavanja</v>
      </c>
      <c r="G84" s="351" t="s">
        <v>177</v>
      </c>
      <c r="H84" s="91" t="str">
        <f t="shared" si="15"/>
        <v>REDOVNA DJELATNOST SVEUČILIŠTA U OSIJEKU (IZ EVIDENCIJSKIH PRIHODA)</v>
      </c>
      <c r="I84" s="91" t="str">
        <f t="shared" si="16"/>
        <v>0942</v>
      </c>
      <c r="J84" s="128">
        <v>6636</v>
      </c>
      <c r="K84" s="128">
        <v>6636</v>
      </c>
      <c r="L84" s="128">
        <v>6636</v>
      </c>
      <c r="M84" s="95"/>
      <c r="O84" s="86" t="str">
        <f t="shared" si="17"/>
        <v>323</v>
      </c>
      <c r="P84" s="86" t="str">
        <f t="shared" si="18"/>
        <v>32</v>
      </c>
      <c r="Q84" s="86" t="str">
        <f t="shared" si="19"/>
        <v>31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31</v>
      </c>
      <c r="D85" s="91" t="str">
        <f t="shared" si="13"/>
        <v>Vlastiti prihodi</v>
      </c>
      <c r="E85" s="96">
        <v>3233</v>
      </c>
      <c r="F85" s="91" t="str">
        <f t="shared" si="14"/>
        <v>Usluge promidžbe i informiranja</v>
      </c>
      <c r="G85" s="351" t="s">
        <v>177</v>
      </c>
      <c r="H85" s="91" t="str">
        <f t="shared" si="15"/>
        <v>REDOVNA DJELATNOST SVEUČILIŠTA U OSIJEKU (IZ EVIDENCIJSKIH PRIHODA)</v>
      </c>
      <c r="I85" s="91" t="str">
        <f t="shared" si="16"/>
        <v>0942</v>
      </c>
      <c r="J85" s="128">
        <v>6636</v>
      </c>
      <c r="K85" s="128">
        <v>6636</v>
      </c>
      <c r="L85" s="128">
        <v>6636</v>
      </c>
      <c r="M85" s="95"/>
      <c r="O85" s="86" t="str">
        <f t="shared" si="17"/>
        <v>323</v>
      </c>
      <c r="P85" s="86" t="str">
        <f t="shared" si="18"/>
        <v>32</v>
      </c>
      <c r="Q85" s="86" t="str">
        <f t="shared" si="19"/>
        <v>31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31</v>
      </c>
      <c r="D86" s="91" t="str">
        <f t="shared" si="13"/>
        <v>Vlastiti prihodi</v>
      </c>
      <c r="E86" s="96">
        <v>3235</v>
      </c>
      <c r="F86" s="91" t="str">
        <f t="shared" si="14"/>
        <v>Zakupnine i najamnine</v>
      </c>
      <c r="G86" s="351" t="s">
        <v>177</v>
      </c>
      <c r="H86" s="91" t="str">
        <f t="shared" si="15"/>
        <v>REDOVNA DJELATNOST SVEUČILIŠTA U OSIJEKU (IZ EVIDENCIJSKIH PRIHODA)</v>
      </c>
      <c r="I86" s="91" t="str">
        <f t="shared" si="16"/>
        <v>0942</v>
      </c>
      <c r="J86" s="128">
        <v>265</v>
      </c>
      <c r="K86" s="128">
        <v>265</v>
      </c>
      <c r="L86" s="128">
        <v>265</v>
      </c>
      <c r="M86" s="95"/>
      <c r="O86" s="86" t="str">
        <f t="shared" si="17"/>
        <v>323</v>
      </c>
      <c r="P86" s="86" t="str">
        <f t="shared" si="18"/>
        <v>32</v>
      </c>
      <c r="Q86" s="86" t="str">
        <f t="shared" si="19"/>
        <v>31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31</v>
      </c>
      <c r="D87" s="91" t="str">
        <f t="shared" si="13"/>
        <v>Vlastiti prihodi</v>
      </c>
      <c r="E87" s="96">
        <v>3237</v>
      </c>
      <c r="F87" s="91" t="str">
        <f t="shared" si="14"/>
        <v>Intelektualne i osobne usluge</v>
      </c>
      <c r="G87" s="351" t="s">
        <v>177</v>
      </c>
      <c r="H87" s="91" t="str">
        <f t="shared" si="15"/>
        <v>REDOVNA DJELATNOST SVEUČILIŠTA U OSIJEKU (IZ EVIDENCIJSKIH PRIHODA)</v>
      </c>
      <c r="I87" s="91" t="str">
        <f t="shared" si="16"/>
        <v>0942</v>
      </c>
      <c r="J87" s="128">
        <v>86270</v>
      </c>
      <c r="K87" s="128">
        <v>86270</v>
      </c>
      <c r="L87" s="128">
        <v>86270</v>
      </c>
      <c r="M87" s="95"/>
      <c r="O87" s="86" t="str">
        <f t="shared" si="17"/>
        <v>323</v>
      </c>
      <c r="P87" s="86" t="str">
        <f t="shared" si="18"/>
        <v>32</v>
      </c>
      <c r="Q87" s="86" t="str">
        <f t="shared" si="19"/>
        <v>31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31</v>
      </c>
      <c r="D88" s="91" t="str">
        <f t="shared" si="13"/>
        <v>Vlastiti prihodi</v>
      </c>
      <c r="E88" s="96">
        <v>3239</v>
      </c>
      <c r="F88" s="91" t="str">
        <f t="shared" si="14"/>
        <v>Ostale usluge</v>
      </c>
      <c r="G88" s="351" t="s">
        <v>177</v>
      </c>
      <c r="H88" s="91" t="str">
        <f t="shared" si="15"/>
        <v>REDOVNA DJELATNOST SVEUČILIŠTA U OSIJEKU (IZ EVIDENCIJSKIH PRIHODA)</v>
      </c>
      <c r="I88" s="91" t="str">
        <f t="shared" si="16"/>
        <v>0942</v>
      </c>
      <c r="J88" s="128">
        <v>15927</v>
      </c>
      <c r="K88" s="128">
        <v>15927</v>
      </c>
      <c r="L88" s="128">
        <v>15927</v>
      </c>
      <c r="M88" s="95"/>
      <c r="O88" s="86" t="str">
        <f t="shared" si="17"/>
        <v>323</v>
      </c>
      <c r="P88" s="86" t="str">
        <f t="shared" si="18"/>
        <v>32</v>
      </c>
      <c r="Q88" s="86" t="str">
        <f t="shared" si="19"/>
        <v>31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31</v>
      </c>
      <c r="D89" s="91" t="str">
        <f t="shared" si="13"/>
        <v>Vlastiti prihodi</v>
      </c>
      <c r="E89" s="96">
        <v>3241</v>
      </c>
      <c r="F89" s="91" t="str">
        <f t="shared" si="14"/>
        <v>Naknade troškova osobama izvan radnog odnosa</v>
      </c>
      <c r="G89" s="351" t="s">
        <v>177</v>
      </c>
      <c r="H89" s="91" t="str">
        <f t="shared" si="15"/>
        <v>REDOVNA DJELATNOST SVEUČILIŠTA U OSIJEKU (IZ EVIDENCIJSKIH PRIHODA)</v>
      </c>
      <c r="I89" s="91" t="str">
        <f t="shared" si="16"/>
        <v>0942</v>
      </c>
      <c r="J89" s="128">
        <v>3982</v>
      </c>
      <c r="K89" s="128">
        <v>3982</v>
      </c>
      <c r="L89" s="128">
        <v>3982</v>
      </c>
      <c r="M89" s="95"/>
      <c r="O89" s="86" t="str">
        <f t="shared" si="17"/>
        <v>324</v>
      </c>
      <c r="P89" s="86" t="str">
        <f t="shared" si="18"/>
        <v>32</v>
      </c>
      <c r="Q89" s="86" t="str">
        <f t="shared" si="19"/>
        <v>31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31</v>
      </c>
      <c r="D90" s="91" t="str">
        <f t="shared" si="13"/>
        <v>Vlastiti prihodi</v>
      </c>
      <c r="E90" s="96">
        <v>3293</v>
      </c>
      <c r="F90" s="91" t="str">
        <f t="shared" si="14"/>
        <v>Reprezentacija</v>
      </c>
      <c r="G90" s="351" t="s">
        <v>177</v>
      </c>
      <c r="H90" s="91" t="str">
        <f t="shared" si="15"/>
        <v>REDOVNA DJELATNOST SVEUČILIŠTA U OSIJEKU (IZ EVIDENCIJSKIH PRIHODA)</v>
      </c>
      <c r="I90" s="91" t="str">
        <f t="shared" si="16"/>
        <v>0942</v>
      </c>
      <c r="J90" s="128">
        <v>19908</v>
      </c>
      <c r="K90" s="128">
        <v>19908</v>
      </c>
      <c r="L90" s="128">
        <v>19908</v>
      </c>
      <c r="M90" s="95"/>
      <c r="O90" s="86" t="str">
        <f t="shared" si="17"/>
        <v>329</v>
      </c>
      <c r="P90" s="86" t="str">
        <f t="shared" si="18"/>
        <v>32</v>
      </c>
      <c r="Q90" s="86" t="str">
        <f t="shared" si="19"/>
        <v>31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31</v>
      </c>
      <c r="D91" s="91" t="str">
        <f t="shared" si="13"/>
        <v>Vlastiti prihodi</v>
      </c>
      <c r="E91" s="96">
        <v>3299</v>
      </c>
      <c r="F91" s="91" t="str">
        <f t="shared" si="14"/>
        <v>Ostali nespomenuti rashodi poslovanja</v>
      </c>
      <c r="G91" s="351" t="s">
        <v>177</v>
      </c>
      <c r="H91" s="91" t="str">
        <f t="shared" si="15"/>
        <v>REDOVNA DJELATNOST SVEUČILIŠTA U OSIJEKU (IZ EVIDENCIJSKIH PRIHODA)</v>
      </c>
      <c r="I91" s="91" t="str">
        <f t="shared" si="16"/>
        <v>0942</v>
      </c>
      <c r="J91" s="128">
        <v>13272</v>
      </c>
      <c r="K91" s="128">
        <v>13272</v>
      </c>
      <c r="L91" s="128">
        <v>13272</v>
      </c>
      <c r="M91" s="95"/>
      <c r="O91" s="86" t="str">
        <f t="shared" si="17"/>
        <v>329</v>
      </c>
      <c r="P91" s="86" t="str">
        <f t="shared" si="18"/>
        <v>32</v>
      </c>
      <c r="Q91" s="86" t="str">
        <f t="shared" si="19"/>
        <v>31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31</v>
      </c>
      <c r="D92" s="91" t="str">
        <f t="shared" si="13"/>
        <v>Vlastiti prihodi</v>
      </c>
      <c r="E92" s="96">
        <v>3431</v>
      </c>
      <c r="F92" s="91" t="str">
        <f t="shared" si="14"/>
        <v>Bankarske usluge i usluge platnog prometa</v>
      </c>
      <c r="G92" s="351" t="s">
        <v>177</v>
      </c>
      <c r="H92" s="91" t="str">
        <f t="shared" si="15"/>
        <v>REDOVNA DJELATNOST SVEUČILIŠTA U OSIJEKU (IZ EVIDENCIJSKIH PRIHODA)</v>
      </c>
      <c r="I92" s="91" t="str">
        <f t="shared" si="16"/>
        <v>0942</v>
      </c>
      <c r="J92" s="128">
        <v>3185</v>
      </c>
      <c r="K92" s="128">
        <v>3185</v>
      </c>
      <c r="L92" s="128">
        <v>3185</v>
      </c>
      <c r="M92" s="95"/>
      <c r="O92" s="86" t="str">
        <f t="shared" si="17"/>
        <v>343</v>
      </c>
      <c r="P92" s="86" t="str">
        <f t="shared" si="18"/>
        <v>34</v>
      </c>
      <c r="Q92" s="86" t="str">
        <f t="shared" si="19"/>
        <v>31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31</v>
      </c>
      <c r="D93" s="91" t="str">
        <f t="shared" si="13"/>
        <v>Vlastiti prihodi</v>
      </c>
      <c r="E93" s="96">
        <v>4221</v>
      </c>
      <c r="F93" s="91" t="str">
        <f t="shared" si="14"/>
        <v>Uredska oprema i namještaj</v>
      </c>
      <c r="G93" s="351" t="s">
        <v>177</v>
      </c>
      <c r="H93" s="91" t="str">
        <f t="shared" si="15"/>
        <v>REDOVNA DJELATNOST SVEUČILIŠTA U OSIJEKU (IZ EVIDENCIJSKIH PRIHODA)</v>
      </c>
      <c r="I93" s="91" t="str">
        <f t="shared" si="16"/>
        <v>0942</v>
      </c>
      <c r="J93" s="128">
        <v>2654</v>
      </c>
      <c r="K93" s="128">
        <v>2654</v>
      </c>
      <c r="L93" s="128">
        <v>2654</v>
      </c>
      <c r="M93" s="95"/>
      <c r="O93" s="86" t="str">
        <f t="shared" si="17"/>
        <v>422</v>
      </c>
      <c r="P93" s="86" t="str">
        <f t="shared" si="18"/>
        <v>42</v>
      </c>
      <c r="Q93" s="86" t="str">
        <f t="shared" si="19"/>
        <v>31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31</v>
      </c>
      <c r="D94" s="91" t="str">
        <f t="shared" si="13"/>
        <v>Vlastiti prihodi</v>
      </c>
      <c r="E94" s="96">
        <v>4223</v>
      </c>
      <c r="F94" s="91" t="str">
        <f t="shared" si="14"/>
        <v>Oprema za održavanje i zaštitu</v>
      </c>
      <c r="G94" s="351" t="s">
        <v>177</v>
      </c>
      <c r="H94" s="91" t="str">
        <f t="shared" si="15"/>
        <v>REDOVNA DJELATNOST SVEUČILIŠTA U OSIJEKU (IZ EVIDENCIJSKIH PRIHODA)</v>
      </c>
      <c r="I94" s="91" t="str">
        <f t="shared" si="16"/>
        <v>0942</v>
      </c>
      <c r="J94" s="128">
        <v>664</v>
      </c>
      <c r="K94" s="128">
        <v>664</v>
      </c>
      <c r="L94" s="128">
        <v>664</v>
      </c>
      <c r="M94" s="95"/>
      <c r="O94" s="86" t="str">
        <f t="shared" si="17"/>
        <v>422</v>
      </c>
      <c r="P94" s="86" t="str">
        <f t="shared" si="18"/>
        <v>42</v>
      </c>
      <c r="Q94" s="86" t="str">
        <f t="shared" si="19"/>
        <v>31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4812637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4812637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4812637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5" sqref="E5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5" t="s">
        <v>664</v>
      </c>
      <c r="B1" s="365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abSelected="1" zoomScale="80" zoomScaleNormal="80" workbookViewId="0">
      <selection activeCell="G5" sqref="G5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9" ht="21" customHeight="1">
      <c r="B2" s="366" t="s">
        <v>5265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1333931</v>
      </c>
      <c r="E5" s="3"/>
      <c r="F5" s="3"/>
      <c r="G5" s="3">
        <v>232814</v>
      </c>
      <c r="H5" s="3"/>
      <c r="I5" s="3">
        <v>676404</v>
      </c>
      <c r="J5" s="3"/>
      <c r="K5" s="3">
        <v>424713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4445600</v>
      </c>
      <c r="E6" s="12">
        <f>+'A.1 PRIHODI'!E8</f>
        <v>3414223</v>
      </c>
      <c r="F6" s="12">
        <f>+'A.1 PRIHODI'!F8</f>
        <v>0</v>
      </c>
      <c r="G6" s="12">
        <f>+'A.1 PRIHODI'!G8</f>
        <v>149459</v>
      </c>
      <c r="H6" s="12">
        <f>+'A.1 PRIHODI'!H8</f>
        <v>0</v>
      </c>
      <c r="I6" s="12">
        <f>+'A.1 PRIHODI'!I8+'B. RAČUN FIN'!I6</f>
        <v>305262</v>
      </c>
      <c r="J6" s="12">
        <f>+'A.1 PRIHODI'!J8</f>
        <v>0</v>
      </c>
      <c r="K6" s="12">
        <f>+'A.1 PRIHODI'!K8</f>
        <v>572383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3981</v>
      </c>
      <c r="U6" s="12">
        <f>+'A.1 PRIHODI'!U8</f>
        <v>0</v>
      </c>
      <c r="V6" s="12">
        <f>+'A.1 PRIHODI'!V8</f>
        <v>292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-966894</v>
      </c>
      <c r="E7" s="197"/>
      <c r="F7" s="197"/>
      <c r="G7" s="197">
        <v>-159830</v>
      </c>
      <c r="H7" s="197"/>
      <c r="I7" s="197">
        <v>-427477</v>
      </c>
      <c r="J7" s="197"/>
      <c r="K7" s="197">
        <v>-379587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4812637</v>
      </c>
      <c r="E8" s="12">
        <f>+E5+E6+E7</f>
        <v>3414223</v>
      </c>
      <c r="F8" s="12">
        <f t="shared" ref="F8:W8" si="1">+F5+F6+F7</f>
        <v>0</v>
      </c>
      <c r="G8" s="12">
        <f t="shared" si="1"/>
        <v>222443</v>
      </c>
      <c r="H8" s="12">
        <f t="shared" si="1"/>
        <v>0</v>
      </c>
      <c r="I8" s="12">
        <f t="shared" si="1"/>
        <v>554189</v>
      </c>
      <c r="J8" s="12">
        <f t="shared" si="1"/>
        <v>0</v>
      </c>
      <c r="K8" s="12">
        <f t="shared" si="1"/>
        <v>617509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3981</v>
      </c>
      <c r="U8" s="12">
        <f t="shared" si="1"/>
        <v>0</v>
      </c>
      <c r="V8" s="12">
        <f t="shared" si="1"/>
        <v>292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4812637</v>
      </c>
      <c r="E9" s="82">
        <f>+'A.2 RASHODI'!E4+'B. RAČUN FIN'!E11</f>
        <v>3414223</v>
      </c>
      <c r="F9" s="82">
        <f>+'A.2 RASHODI'!F4+'B. RAČUN FIN'!F11</f>
        <v>0</v>
      </c>
      <c r="G9" s="82">
        <f>+'A.2 RASHODI'!G4+'B. RAČUN FIN'!G11</f>
        <v>222443</v>
      </c>
      <c r="H9" s="82">
        <f>+'A.2 RASHODI'!H4+'B. RAČUN FIN'!H11</f>
        <v>0</v>
      </c>
      <c r="I9" s="82">
        <f>+'A.2 RASHODI'!I4+'B. RAČUN FIN'!I11</f>
        <v>554189</v>
      </c>
      <c r="J9" s="82">
        <f>+'A.2 RASHODI'!J4+'B. RAČUN FIN'!J11</f>
        <v>0</v>
      </c>
      <c r="K9" s="82">
        <f>+'A.2 RASHODI'!K4+'B. RAČUN FIN'!K11</f>
        <v>617509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3981</v>
      </c>
      <c r="U9" s="82">
        <f>+'A.2 RASHODI'!U4+'B. RAČUN FIN'!U11</f>
        <v>0</v>
      </c>
      <c r="V9" s="82">
        <f>+'A.2 RASHODI'!V4+'B. RAČUN FIN'!V11</f>
        <v>292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966894</v>
      </c>
      <c r="E13" s="131">
        <f t="shared" ref="E13:W13" si="4">-E7</f>
        <v>0</v>
      </c>
      <c r="F13" s="131">
        <f t="shared" si="4"/>
        <v>0</v>
      </c>
      <c r="G13" s="131">
        <f t="shared" si="4"/>
        <v>159830</v>
      </c>
      <c r="H13" s="131">
        <f t="shared" si="4"/>
        <v>0</v>
      </c>
      <c r="I13" s="131">
        <f t="shared" si="4"/>
        <v>427477</v>
      </c>
      <c r="J13" s="131">
        <f t="shared" si="4"/>
        <v>0</v>
      </c>
      <c r="K13" s="131">
        <f t="shared" si="4"/>
        <v>379587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4475115.05</v>
      </c>
      <c r="E14" s="12">
        <f>+'A.1 PRIHODI'!E22</f>
        <v>3429141</v>
      </c>
      <c r="F14" s="12">
        <f>+'A.1 PRIHODI'!F22</f>
        <v>0</v>
      </c>
      <c r="G14" s="12">
        <f>+'A.1 PRIHODI'!G22</f>
        <v>150953.63999999998</v>
      </c>
      <c r="H14" s="12">
        <f>+'A.1 PRIHODI'!H22</f>
        <v>0</v>
      </c>
      <c r="I14" s="12">
        <f>+'A.1 PRIHODI'!I22+'B. RAČUN FIN'!I17</f>
        <v>337514</v>
      </c>
      <c r="J14" s="12">
        <f>+'A.1 PRIHODI'!J22</f>
        <v>0</v>
      </c>
      <c r="K14" s="12">
        <f>+'A.1 PRIHODI'!K22</f>
        <v>553190.67999999993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4020.81</v>
      </c>
      <c r="U14" s="12">
        <f>+'A.1 PRIHODI'!U22</f>
        <v>0</v>
      </c>
      <c r="V14" s="12">
        <f>+'A.1 PRIHODI'!V22</f>
        <v>294.92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-630258</v>
      </c>
      <c r="E15" s="65"/>
      <c r="F15" s="65"/>
      <c r="G15" s="65">
        <v>-88341</v>
      </c>
      <c r="H15" s="65"/>
      <c r="I15" s="65">
        <v>-210800</v>
      </c>
      <c r="J15" s="65"/>
      <c r="K15" s="65">
        <v>-331117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4811751.05</v>
      </c>
      <c r="E16" s="12">
        <f>+E13+E14+E15</f>
        <v>3429141</v>
      </c>
      <c r="F16" s="12">
        <f t="shared" ref="F16:W16" si="5">+F13+F14+F15</f>
        <v>0</v>
      </c>
      <c r="G16" s="12">
        <f t="shared" si="5"/>
        <v>222442.64</v>
      </c>
      <c r="H16" s="12">
        <f t="shared" si="5"/>
        <v>0</v>
      </c>
      <c r="I16" s="12">
        <f t="shared" si="5"/>
        <v>554191</v>
      </c>
      <c r="J16" s="12">
        <f t="shared" si="5"/>
        <v>0</v>
      </c>
      <c r="K16" s="12">
        <f t="shared" si="5"/>
        <v>601660.67999999993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4020.81</v>
      </c>
      <c r="U16" s="12">
        <f t="shared" si="5"/>
        <v>0</v>
      </c>
      <c r="V16" s="12">
        <f t="shared" si="5"/>
        <v>294.92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4811750.6499999994</v>
      </c>
      <c r="E17" s="82">
        <f>+'A.2 RASHODI'!E21+'B. RAČUN FIN'!E22</f>
        <v>3429141</v>
      </c>
      <c r="F17" s="82">
        <f>+'A.2 RASHODI'!F21+'B. RAČUN FIN'!F22</f>
        <v>0</v>
      </c>
      <c r="G17" s="82">
        <f>+'A.2 RASHODI'!G21+'B. RAČUN FIN'!G22</f>
        <v>222443</v>
      </c>
      <c r="H17" s="82">
        <f>+'A.2 RASHODI'!H21+'B. RAČUN FIN'!H22</f>
        <v>0</v>
      </c>
      <c r="I17" s="82">
        <f>+'A.2 RASHODI'!I21+'B. RAČUN FIN'!I22</f>
        <v>554190</v>
      </c>
      <c r="J17" s="82">
        <f>+'A.2 RASHODI'!J21+'B. RAČUN FIN'!J22</f>
        <v>0</v>
      </c>
      <c r="K17" s="82">
        <f>+'A.2 RASHODI'!K21+'B. RAČUN FIN'!K22</f>
        <v>601660.92000000004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4020.81</v>
      </c>
      <c r="U17" s="82">
        <f>+'A.2 RASHODI'!U21+'B. RAČUN FIN'!U22</f>
        <v>0</v>
      </c>
      <c r="V17" s="82">
        <f>+'A.2 RASHODI'!V21+'B. RAČUN FIN'!V22</f>
        <v>294.92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0.39999999990686774</v>
      </c>
      <c r="E18" s="69">
        <f>+E16-E17</f>
        <v>0</v>
      </c>
      <c r="F18" s="69">
        <f t="shared" ref="F18:W18" si="6">+F16-F17</f>
        <v>0</v>
      </c>
      <c r="G18" s="69">
        <f t="shared" si="6"/>
        <v>-0.35999999998603016</v>
      </c>
      <c r="H18" s="69">
        <f t="shared" si="6"/>
        <v>0</v>
      </c>
      <c r="I18" s="69">
        <f t="shared" si="6"/>
        <v>1</v>
      </c>
      <c r="J18" s="69">
        <f t="shared" si="6"/>
        <v>0</v>
      </c>
      <c r="K18" s="69">
        <f t="shared" si="6"/>
        <v>-0.2400000001071021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630258</v>
      </c>
      <c r="E21" s="131">
        <f t="shared" ref="E21:W21" si="8">-E15</f>
        <v>0</v>
      </c>
      <c r="F21" s="131">
        <f t="shared" si="8"/>
        <v>0</v>
      </c>
      <c r="G21" s="131">
        <f t="shared" si="8"/>
        <v>88341</v>
      </c>
      <c r="H21" s="131">
        <f t="shared" si="8"/>
        <v>0</v>
      </c>
      <c r="I21" s="131">
        <f t="shared" si="8"/>
        <v>210800</v>
      </c>
      <c r="J21" s="131">
        <f t="shared" si="8"/>
        <v>0</v>
      </c>
      <c r="K21" s="131">
        <f t="shared" si="8"/>
        <v>331117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4458590.0999999996</v>
      </c>
      <c r="E22" s="12">
        <f>+'A.1 PRIHODI'!E36</f>
        <v>3444130</v>
      </c>
      <c r="F22" s="12">
        <f>+'A.1 PRIHODI'!F36</f>
        <v>0</v>
      </c>
      <c r="G22" s="12">
        <f>+'A.1 PRIHODI'!G36</f>
        <v>152463.28</v>
      </c>
      <c r="H22" s="12">
        <f>+'A.1 PRIHODI'!H36</f>
        <v>0</v>
      </c>
      <c r="I22" s="12">
        <f>+'A.1 PRIHODI'!I36+'B. RAČUN FIN'!I28</f>
        <v>343387</v>
      </c>
      <c r="J22" s="12">
        <f>+'A.1 PRIHODI'!J36</f>
        <v>0</v>
      </c>
      <c r="K22" s="12">
        <f>+'A.1 PRIHODI'!K36</f>
        <v>514251.36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4060.62</v>
      </c>
      <c r="U22" s="12">
        <f>+'A.1 PRIHODI'!U36</f>
        <v>0</v>
      </c>
      <c r="V22" s="12">
        <f>+'A.1 PRIHODI'!V36</f>
        <v>297.83999999999997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-297247</v>
      </c>
      <c r="E23" s="65"/>
      <c r="F23" s="65"/>
      <c r="G23" s="65">
        <v>-18361</v>
      </c>
      <c r="H23" s="65"/>
      <c r="I23" s="65"/>
      <c r="J23" s="65"/>
      <c r="K23" s="65">
        <v>-278886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4791601.0999999996</v>
      </c>
      <c r="E24" s="12">
        <f>+E21+E22+E23</f>
        <v>3444130</v>
      </c>
      <c r="F24" s="12">
        <f t="shared" ref="F24:W24" si="9">+F21+F22+F23</f>
        <v>0</v>
      </c>
      <c r="G24" s="12">
        <f t="shared" si="9"/>
        <v>222443.28</v>
      </c>
      <c r="H24" s="12">
        <f t="shared" si="9"/>
        <v>0</v>
      </c>
      <c r="I24" s="12">
        <f t="shared" si="9"/>
        <v>554187</v>
      </c>
      <c r="J24" s="12">
        <f t="shared" si="9"/>
        <v>0</v>
      </c>
      <c r="K24" s="12">
        <f t="shared" si="9"/>
        <v>566482.36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4060.62</v>
      </c>
      <c r="U24" s="12">
        <f t="shared" si="9"/>
        <v>0</v>
      </c>
      <c r="V24" s="12">
        <f t="shared" si="9"/>
        <v>297.83999999999997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4791601.3</v>
      </c>
      <c r="E25" s="82">
        <f>+'A.2 RASHODI'!E38+'B. RAČUN FIN'!E33</f>
        <v>3444130</v>
      </c>
      <c r="F25" s="82">
        <f>+'A.2 RASHODI'!F38+'B. RAČUN FIN'!F33</f>
        <v>0</v>
      </c>
      <c r="G25" s="82">
        <f>+'A.2 RASHODI'!G38+'B. RAČUN FIN'!G33</f>
        <v>222443</v>
      </c>
      <c r="H25" s="82">
        <f>+'A.2 RASHODI'!H38+'B. RAČUN FIN'!H33</f>
        <v>0</v>
      </c>
      <c r="I25" s="82">
        <f>+'A.2 RASHODI'!I38+'B. RAČUN FIN'!I33</f>
        <v>554187</v>
      </c>
      <c r="J25" s="82">
        <f>+'A.2 RASHODI'!J38+'B. RAČUN FIN'!J33</f>
        <v>0</v>
      </c>
      <c r="K25" s="82">
        <f>+'A.2 RASHODI'!K38+'B. RAČUN FIN'!K33</f>
        <v>566482.84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4060.62</v>
      </c>
      <c r="U25" s="82">
        <f>+'A.2 RASHODI'!U38+'B. RAČUN FIN'!U33</f>
        <v>0</v>
      </c>
      <c r="V25" s="82">
        <f>+'A.2 RASHODI'!V38+'B. RAČUN FIN'!V33</f>
        <v>297.83999999999997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-0.1999999999825377</v>
      </c>
      <c r="E26" s="69">
        <f>+E24-E25</f>
        <v>0</v>
      </c>
      <c r="F26" s="69">
        <f t="shared" ref="F26:W26" si="10">+F24-F25</f>
        <v>0</v>
      </c>
      <c r="G26" s="69">
        <f t="shared" si="10"/>
        <v>0.27999999999883585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-0.47999999998137355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6" t="s">
        <v>5087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2" ht="15.6" customHeight="1"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2" ht="15.6" customHeight="1">
      <c r="B3" s="366" t="s">
        <v>5088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</row>
    <row r="4" spans="1:22" ht="15.6" customHeight="1"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</row>
    <row r="5" spans="1:22" ht="15.6" customHeight="1">
      <c r="B5" s="366" t="s">
        <v>5112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4445600</v>
      </c>
      <c r="E8" s="69">
        <f>+E19+E16</f>
        <v>3414223</v>
      </c>
      <c r="F8" s="69">
        <f>+F19+F16</f>
        <v>0</v>
      </c>
      <c r="G8" s="69">
        <f>+G19+G16</f>
        <v>149459</v>
      </c>
      <c r="H8" s="69">
        <f t="shared" ref="H8:V8" si="0">+H19+H16</f>
        <v>0</v>
      </c>
      <c r="I8" s="69">
        <f t="shared" si="0"/>
        <v>305262</v>
      </c>
      <c r="J8" s="69">
        <f>+J19+J16</f>
        <v>0</v>
      </c>
      <c r="K8" s="69">
        <f t="shared" si="0"/>
        <v>572383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3981</v>
      </c>
      <c r="U8" s="69">
        <f t="shared" si="0"/>
        <v>0</v>
      </c>
      <c r="V8" s="69">
        <f t="shared" si="0"/>
        <v>292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572383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572383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146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146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305262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305262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153294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149313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3981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3414223</v>
      </c>
      <c r="E14" s="132">
        <f>SUMIFS('Unos prihoda i primitaka'!$G$3:$G$501,'Unos prihoda i primitaka'!$C$3:$C$501,"=11",'Unos prihoda i primitaka'!$L$3:$L$501,"=67")</f>
        <v>3414223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4445308</v>
      </c>
      <c r="E16" s="4">
        <f t="shared" ref="E16:V16" si="2">SUM(E9:E15)</f>
        <v>3414223</v>
      </c>
      <c r="F16" s="4">
        <f t="shared" si="2"/>
        <v>0</v>
      </c>
      <c r="G16" s="4">
        <f t="shared" si="2"/>
        <v>149459</v>
      </c>
      <c r="H16" s="4">
        <f t="shared" si="2"/>
        <v>0</v>
      </c>
      <c r="I16" s="4">
        <f t="shared" si="2"/>
        <v>305262</v>
      </c>
      <c r="J16" s="4">
        <f t="shared" si="2"/>
        <v>0</v>
      </c>
      <c r="K16" s="4">
        <f t="shared" si="2"/>
        <v>572383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3981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292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292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292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292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4475115.05</v>
      </c>
      <c r="E22" s="69">
        <f t="shared" ref="E22:V22" si="4">+E33+E30</f>
        <v>3429141</v>
      </c>
      <c r="F22" s="69">
        <f t="shared" si="4"/>
        <v>0</v>
      </c>
      <c r="G22" s="69">
        <f t="shared" si="4"/>
        <v>150953.63999999998</v>
      </c>
      <c r="H22" s="69">
        <f t="shared" si="4"/>
        <v>0</v>
      </c>
      <c r="I22" s="69">
        <f t="shared" si="4"/>
        <v>337514</v>
      </c>
      <c r="J22" s="69">
        <f t="shared" si="4"/>
        <v>0</v>
      </c>
      <c r="K22" s="69">
        <f t="shared" si="4"/>
        <v>553190.67999999993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4020.81</v>
      </c>
      <c r="U22" s="69">
        <f t="shared" si="4"/>
        <v>0</v>
      </c>
      <c r="V22" s="69">
        <f t="shared" si="4"/>
        <v>294.92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553190.67999999993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553190.67999999993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147.46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147.46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337514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337514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154826.99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150806.18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4020.81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3429141</v>
      </c>
      <c r="E28" s="132">
        <f>SUMIFS('Unos prihoda i primitaka'!$H$3:$H$501,'Unos prihoda i primitaka'!$C$3:$C$501,"=11",'Unos prihoda i primitaka'!$L$3:$L$501,"=67")</f>
        <v>3429141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4474820.13</v>
      </c>
      <c r="E30" s="4">
        <f t="shared" ref="E30:V30" si="6">SUM(E23:E29)</f>
        <v>3429141</v>
      </c>
      <c r="F30" s="4">
        <f t="shared" si="6"/>
        <v>0</v>
      </c>
      <c r="G30" s="4">
        <f t="shared" si="6"/>
        <v>150953.63999999998</v>
      </c>
      <c r="H30" s="4">
        <f t="shared" si="6"/>
        <v>0</v>
      </c>
      <c r="I30" s="4">
        <f t="shared" si="6"/>
        <v>337514</v>
      </c>
      <c r="J30" s="4">
        <f t="shared" si="6"/>
        <v>0</v>
      </c>
      <c r="K30" s="4">
        <f t="shared" si="6"/>
        <v>553190.67999999993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4020.81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294.92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294.92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294.92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294.92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4458590.0999999996</v>
      </c>
      <c r="E36" s="69">
        <f t="shared" ref="E36:V36" si="9">+E47+E44</f>
        <v>3444130</v>
      </c>
      <c r="F36" s="69">
        <f t="shared" si="9"/>
        <v>0</v>
      </c>
      <c r="G36" s="69">
        <f t="shared" si="9"/>
        <v>152463.28</v>
      </c>
      <c r="H36" s="69">
        <f t="shared" si="9"/>
        <v>0</v>
      </c>
      <c r="I36" s="69">
        <f t="shared" si="9"/>
        <v>343387</v>
      </c>
      <c r="J36" s="69">
        <f t="shared" si="9"/>
        <v>0</v>
      </c>
      <c r="K36" s="69">
        <f t="shared" si="9"/>
        <v>514251.36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4060.62</v>
      </c>
      <c r="U36" s="69">
        <f t="shared" si="9"/>
        <v>0</v>
      </c>
      <c r="V36" s="69">
        <f t="shared" si="9"/>
        <v>297.83999999999997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514251.36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514251.36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148.91999999999999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148.91999999999999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343387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343387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156374.97999999998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152314.35999999999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4060.62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3444130</v>
      </c>
      <c r="E42" s="132">
        <f>SUMIFS('Unos prihoda i primitaka'!$I$3:$I$501,'Unos prihoda i primitaka'!$C$3:$C$501,"=11",'Unos prihoda i primitaka'!$L$3:$L$501,"=67")</f>
        <v>3444130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4458292.26</v>
      </c>
      <c r="E44" s="4">
        <f t="shared" ref="E44:V44" si="10">SUM(E37:E43)</f>
        <v>3444130</v>
      </c>
      <c r="F44" s="4">
        <f t="shared" si="10"/>
        <v>0</v>
      </c>
      <c r="G44" s="4">
        <f t="shared" si="10"/>
        <v>152463.28</v>
      </c>
      <c r="H44" s="4">
        <f t="shared" si="10"/>
        <v>0</v>
      </c>
      <c r="I44" s="4">
        <f t="shared" si="10"/>
        <v>343387</v>
      </c>
      <c r="J44" s="4">
        <f t="shared" si="10"/>
        <v>0</v>
      </c>
      <c r="K44" s="4">
        <f t="shared" si="10"/>
        <v>514251.36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4060.62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297.83999999999997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297.83999999999997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297.83999999999997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297.83999999999997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6" t="s">
        <v>5114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4812637</v>
      </c>
      <c r="E4" s="70">
        <f>E5+E13</f>
        <v>3414223</v>
      </c>
      <c r="F4" s="70">
        <f t="shared" ref="F4:W4" si="0">F5+F13</f>
        <v>0</v>
      </c>
      <c r="G4" s="70">
        <f t="shared" si="0"/>
        <v>222443</v>
      </c>
      <c r="H4" s="70">
        <f t="shared" si="0"/>
        <v>0</v>
      </c>
      <c r="I4" s="70">
        <f t="shared" si="0"/>
        <v>554189</v>
      </c>
      <c r="J4" s="70">
        <f t="shared" si="0"/>
        <v>0</v>
      </c>
      <c r="K4" s="70">
        <f>K5+K13</f>
        <v>617509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3981</v>
      </c>
      <c r="U4" s="70">
        <f t="shared" si="0"/>
        <v>0</v>
      </c>
      <c r="V4" s="70">
        <f t="shared" si="0"/>
        <v>292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4663978</v>
      </c>
      <c r="E5" s="78">
        <f t="shared" ref="E5:G5" si="2">SUM(E6:E12)</f>
        <v>3348480</v>
      </c>
      <c r="F5" s="78">
        <f t="shared" si="2"/>
        <v>0</v>
      </c>
      <c r="G5" s="78">
        <f t="shared" si="2"/>
        <v>219125</v>
      </c>
      <c r="H5" s="78">
        <f>SUM(H6:H12)</f>
        <v>0</v>
      </c>
      <c r="I5" s="78">
        <f t="shared" ref="I5:K5" si="3">SUM(I6:I12)</f>
        <v>484837</v>
      </c>
      <c r="J5" s="78">
        <f t="shared" si="3"/>
        <v>0</v>
      </c>
      <c r="K5" s="78">
        <f t="shared" si="3"/>
        <v>610209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1327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3160218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3060776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19908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6636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72898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1135703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287156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196032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472229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178959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1327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8378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548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3185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4645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359679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1327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358352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148659</v>
      </c>
      <c r="E13" s="79">
        <f t="shared" ref="E13:G13" si="6">SUM(E14:E18)</f>
        <v>65743</v>
      </c>
      <c r="F13" s="79">
        <f t="shared" si="6"/>
        <v>0</v>
      </c>
      <c r="G13" s="79">
        <f t="shared" si="6"/>
        <v>3318</v>
      </c>
      <c r="H13" s="79">
        <f>SUM(H14:H18)</f>
        <v>0</v>
      </c>
      <c r="I13" s="79">
        <f t="shared" ref="I13:K13" si="7">SUM(I14:I18)</f>
        <v>69352</v>
      </c>
      <c r="J13" s="79">
        <f t="shared" si="7"/>
        <v>0</v>
      </c>
      <c r="K13" s="79">
        <f t="shared" si="7"/>
        <v>7300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2654</v>
      </c>
      <c r="U13" s="79">
        <f t="shared" si="9"/>
        <v>0</v>
      </c>
      <c r="V13" s="79">
        <f t="shared" si="9"/>
        <v>292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148659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65743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3318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69352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7300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2654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292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4811750.6499999994</v>
      </c>
      <c r="E21" s="70">
        <f>+E22+E30</f>
        <v>3429141</v>
      </c>
      <c r="F21" s="70">
        <f t="shared" ref="F21:W21" si="11">+F22+F30</f>
        <v>0</v>
      </c>
      <c r="G21" s="70">
        <f t="shared" si="11"/>
        <v>222443</v>
      </c>
      <c r="H21" s="70">
        <f t="shared" si="11"/>
        <v>0</v>
      </c>
      <c r="I21" s="70">
        <f t="shared" si="11"/>
        <v>554190</v>
      </c>
      <c r="J21" s="70">
        <f t="shared" si="11"/>
        <v>0</v>
      </c>
      <c r="K21" s="70">
        <f t="shared" si="11"/>
        <v>601660.92000000004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4020.81</v>
      </c>
      <c r="U21" s="70">
        <f t="shared" si="11"/>
        <v>0</v>
      </c>
      <c r="V21" s="70">
        <f t="shared" si="11"/>
        <v>294.92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4664813.1899999995</v>
      </c>
      <c r="E22" s="78">
        <f t="shared" ref="E22:W22" si="12">SUM(E23:E29)</f>
        <v>3363398</v>
      </c>
      <c r="F22" s="78">
        <f t="shared" si="12"/>
        <v>0</v>
      </c>
      <c r="G22" s="78">
        <f t="shared" si="12"/>
        <v>219125</v>
      </c>
      <c r="H22" s="78">
        <f>SUM(H23:H29)</f>
        <v>0</v>
      </c>
      <c r="I22" s="78">
        <f t="shared" si="12"/>
        <v>484837</v>
      </c>
      <c r="J22" s="78">
        <f t="shared" si="12"/>
        <v>0</v>
      </c>
      <c r="K22" s="78">
        <f t="shared" si="12"/>
        <v>596112.92000000004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1340.27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3157265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3075318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19908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6636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55403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1135907.67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287532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196032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472229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178774.39999999999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1340.27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8378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548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3185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4645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363262.52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1327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361935.52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146937.46000000002</v>
      </c>
      <c r="E30" s="79">
        <f t="shared" ref="E30:G30" si="13">SUM(E31:E35)</f>
        <v>65743</v>
      </c>
      <c r="F30" s="79">
        <f t="shared" si="13"/>
        <v>0</v>
      </c>
      <c r="G30" s="79">
        <f t="shared" si="13"/>
        <v>3318</v>
      </c>
      <c r="H30" s="79">
        <f>SUM(H31:H35)</f>
        <v>0</v>
      </c>
      <c r="I30" s="79">
        <f t="shared" ref="I30:K30" si="14">SUM(I31:I35)</f>
        <v>69353</v>
      </c>
      <c r="J30" s="79">
        <f t="shared" si="14"/>
        <v>0</v>
      </c>
      <c r="K30" s="79">
        <f t="shared" si="14"/>
        <v>5548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2680.54</v>
      </c>
      <c r="U30" s="79">
        <f t="shared" si="16"/>
        <v>0</v>
      </c>
      <c r="V30" s="79">
        <f t="shared" si="16"/>
        <v>294.92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146937.46000000002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65743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3318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69353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5548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2680.54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294.92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4791601.3</v>
      </c>
      <c r="E38" s="70">
        <f>E39+E47</f>
        <v>3444130</v>
      </c>
      <c r="F38" s="70">
        <f t="shared" ref="F38:W38" si="18">F39+F47</f>
        <v>0</v>
      </c>
      <c r="G38" s="70">
        <f t="shared" si="18"/>
        <v>222443</v>
      </c>
      <c r="H38" s="70">
        <f t="shared" si="18"/>
        <v>0</v>
      </c>
      <c r="I38" s="70">
        <f t="shared" si="18"/>
        <v>554187</v>
      </c>
      <c r="J38" s="70">
        <f t="shared" si="18"/>
        <v>0</v>
      </c>
      <c r="K38" s="70">
        <f t="shared" si="18"/>
        <v>566482.84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4060.62</v>
      </c>
      <c r="U38" s="70">
        <f t="shared" si="18"/>
        <v>0</v>
      </c>
      <c r="V38" s="70">
        <f t="shared" si="18"/>
        <v>297.83999999999997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4647995.38</v>
      </c>
      <c r="E39" s="78">
        <f t="shared" ref="E39:G39" si="19">SUM(E40:E46)</f>
        <v>3378387</v>
      </c>
      <c r="F39" s="78">
        <f t="shared" si="19"/>
        <v>0</v>
      </c>
      <c r="G39" s="78">
        <f t="shared" si="19"/>
        <v>219125</v>
      </c>
      <c r="H39" s="78">
        <f>SUM(H40:H46)</f>
        <v>0</v>
      </c>
      <c r="I39" s="78">
        <f t="shared" ref="I39:K39" si="20">SUM(I40:I46)</f>
        <v>484837</v>
      </c>
      <c r="J39" s="78">
        <f t="shared" si="20"/>
        <v>0</v>
      </c>
      <c r="K39" s="78">
        <f t="shared" si="20"/>
        <v>564292.84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1353.54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3138345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3089932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19908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6636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21869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1134426.3400000001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287907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196032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472229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176904.8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1353.54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8378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548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3185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4645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366846.04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1327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365519.04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143605.91999999998</v>
      </c>
      <c r="E47" s="79">
        <f t="shared" ref="E47:G47" si="23">SUM(E48:E52)</f>
        <v>65743</v>
      </c>
      <c r="F47" s="79">
        <f t="shared" si="23"/>
        <v>0</v>
      </c>
      <c r="G47" s="79">
        <f t="shared" si="23"/>
        <v>3318</v>
      </c>
      <c r="H47" s="79">
        <f>SUM(H48:H52)</f>
        <v>0</v>
      </c>
      <c r="I47" s="79">
        <f t="shared" ref="I47:K47" si="24">SUM(I48:I52)</f>
        <v>69350</v>
      </c>
      <c r="J47" s="79">
        <f t="shared" si="24"/>
        <v>0</v>
      </c>
      <c r="K47" s="79">
        <f t="shared" si="24"/>
        <v>2190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2707.08</v>
      </c>
      <c r="U47" s="79">
        <f t="shared" si="26"/>
        <v>0</v>
      </c>
      <c r="V47" s="79">
        <f t="shared" si="26"/>
        <v>297.83999999999997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143605.91999999998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65743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3318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69350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2190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2707.08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297.83999999999997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6" t="s">
        <v>5116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4812637</v>
      </c>
      <c r="D5" s="339">
        <f t="shared" ref="D5:E5" si="0">+D6+D9+D11+D14+D25+D28+D30</f>
        <v>4811750.6499999994</v>
      </c>
      <c r="E5" s="339">
        <f t="shared" si="0"/>
        <v>4791601.3</v>
      </c>
    </row>
    <row r="6" spans="1:193">
      <c r="A6" s="312">
        <v>1</v>
      </c>
      <c r="B6" s="67" t="s">
        <v>5131</v>
      </c>
      <c r="C6" s="338">
        <f>+C7+C8</f>
        <v>3414223</v>
      </c>
      <c r="D6" s="338">
        <f t="shared" ref="D6:E6" si="1">+D7+D8</f>
        <v>3429141</v>
      </c>
      <c r="E6" s="338">
        <f t="shared" si="1"/>
        <v>3444130</v>
      </c>
    </row>
    <row r="7" spans="1:193">
      <c r="A7" s="309">
        <v>11</v>
      </c>
      <c r="B7" s="48" t="s">
        <v>5118</v>
      </c>
      <c r="C7" s="337">
        <f>+'A.2 RASHODI'!E4</f>
        <v>3414223</v>
      </c>
      <c r="D7" s="337">
        <f>+'A.2 RASHODI'!E21</f>
        <v>3429141</v>
      </c>
      <c r="E7" s="337">
        <f>+'A.2 RASHODI'!E38</f>
        <v>3444130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222443</v>
      </c>
      <c r="D9" s="338">
        <f t="shared" ref="D9:E9" si="2">+D10</f>
        <v>222443</v>
      </c>
      <c r="E9" s="338">
        <f t="shared" si="2"/>
        <v>222443</v>
      </c>
    </row>
    <row r="10" spans="1:193">
      <c r="A10" s="309">
        <v>31</v>
      </c>
      <c r="B10" s="48" t="s">
        <v>5119</v>
      </c>
      <c r="C10" s="337">
        <f>+'A.2 RASHODI'!G4</f>
        <v>222443</v>
      </c>
      <c r="D10" s="337">
        <f>+'A.2 RASHODI'!G21</f>
        <v>222443</v>
      </c>
      <c r="E10" s="337">
        <f>+'A.2 RASHODI'!G38</f>
        <v>222443</v>
      </c>
    </row>
    <row r="11" spans="1:193">
      <c r="A11" s="312">
        <v>4</v>
      </c>
      <c r="B11" s="67" t="s">
        <v>5133</v>
      </c>
      <c r="C11" s="338">
        <f>+C12+C13</f>
        <v>554189</v>
      </c>
      <c r="D11" s="338">
        <f t="shared" ref="D11:E11" si="3">+D12+D13</f>
        <v>554190</v>
      </c>
      <c r="E11" s="338">
        <f t="shared" si="3"/>
        <v>554187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554189</v>
      </c>
      <c r="D13" s="337">
        <f>+'A.2 RASHODI'!I21</f>
        <v>554190</v>
      </c>
      <c r="E13" s="337">
        <f>+'A.2 RASHODI'!I38</f>
        <v>554187</v>
      </c>
    </row>
    <row r="14" spans="1:193">
      <c r="A14" s="312">
        <v>5</v>
      </c>
      <c r="B14" s="67" t="s">
        <v>5134</v>
      </c>
      <c r="C14" s="338">
        <f>SUM(C15:C24)</f>
        <v>617509</v>
      </c>
      <c r="D14" s="338">
        <f t="shared" ref="D14:E14" si="4">SUM(D15:D24)</f>
        <v>601660.92000000004</v>
      </c>
      <c r="E14" s="338">
        <f t="shared" si="4"/>
        <v>566482.84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617509</v>
      </c>
      <c r="D16" s="337">
        <f>+'A.2 RASHODI'!K21</f>
        <v>601660.92000000004</v>
      </c>
      <c r="E16" s="337">
        <f>+'A.2 RASHODI'!K38</f>
        <v>566482.84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3981</v>
      </c>
      <c r="D25" s="338">
        <f t="shared" ref="D25:E25" si="5">+D26+D27</f>
        <v>4020.81</v>
      </c>
      <c r="E25" s="338">
        <f t="shared" si="5"/>
        <v>4060.62</v>
      </c>
    </row>
    <row r="26" spans="1:5">
      <c r="A26" s="309">
        <v>61</v>
      </c>
      <c r="B26" s="48" t="s">
        <v>1684</v>
      </c>
      <c r="C26" s="337">
        <f>+'A.2 RASHODI'!T4</f>
        <v>3981</v>
      </c>
      <c r="D26" s="337">
        <f>+'A.2 RASHODI'!T21</f>
        <v>4020.81</v>
      </c>
      <c r="E26" s="337">
        <f>+'A.2 RASHODI'!T38</f>
        <v>4060.62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292</v>
      </c>
      <c r="D28" s="338">
        <f t="shared" ref="D28:E28" si="6">+D29</f>
        <v>294.92</v>
      </c>
      <c r="E28" s="338">
        <f t="shared" si="6"/>
        <v>297.83999999999997</v>
      </c>
    </row>
    <row r="29" spans="1:5" ht="25.5">
      <c r="A29" s="309">
        <v>71</v>
      </c>
      <c r="B29" s="48" t="s">
        <v>5130</v>
      </c>
      <c r="C29" s="337">
        <f>+'A.2 RASHODI'!V4</f>
        <v>292</v>
      </c>
      <c r="D29" s="337">
        <f>+'A.2 RASHODI'!V21</f>
        <v>294.92</v>
      </c>
      <c r="E29" s="337">
        <f>+'A.2 RASHODI'!V38</f>
        <v>297.83999999999997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9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6" t="s">
        <v>5141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4812637</v>
      </c>
      <c r="D5" s="70">
        <f t="shared" ref="D5:E5" si="0">+D6+D15+D21+D28+D38+D45+D52+D59+D66+D75</f>
        <v>4811750.6499999994</v>
      </c>
      <c r="E5" s="70">
        <f t="shared" si="0"/>
        <v>4791601.3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4812637</v>
      </c>
      <c r="D66" s="345">
        <f>SUM(D67:D74)</f>
        <v>4811750.6499999994</v>
      </c>
      <c r="E66" s="345">
        <f>SUM(E67:E74)</f>
        <v>4791601.3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4812637</v>
      </c>
      <c r="D70" s="337">
        <f>SUMIF('Unos rashoda i izdataka'!$R$3:$R$501,'A.4 RASHODI FUNK'!$A70,'Unos rashoda i izdataka'!$K$3:$K$501)+SUMIF('Unos rashoda P4'!$T$3:$T$501,'A.4 RASHODI FUNK'!$A70,'Unos rashoda P4'!$I$3:$I$501)</f>
        <v>4811750.6499999994</v>
      </c>
      <c r="E70" s="337">
        <f>SUMIF('Unos rashoda i izdataka'!$R$3:$R$501,'A.4 RASHODI FUNK'!$A70,'Unos rashoda i izdataka'!$L$3:$L$501)+SUMIF('Unos rashoda P4'!$T$3:$T$501,'A.4 RASHODI FUNK'!$A70,'Unos rashoda P4'!$J$3:$J$501)</f>
        <v>4791601.3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bmaja</cp:lastModifiedBy>
  <cp:lastPrinted>2022-12-05T10:04:13Z</cp:lastPrinted>
  <dcterms:created xsi:type="dcterms:W3CDTF">2018-09-10T07:36:17Z</dcterms:created>
  <dcterms:modified xsi:type="dcterms:W3CDTF">2022-12-05T10:06:27Z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